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worksheets/sheet119.xml" ContentType="application/vnd.openxmlformats-officedocument.spreadsheetml.worksheet+xml"/>
  <Override PartName="/xl/worksheets/sheet120.xml" ContentType="application/vnd.openxmlformats-officedocument.spreadsheetml.worksheet+xml"/>
  <Override PartName="/xl/worksheets/sheet121.xml" ContentType="application/vnd.openxmlformats-officedocument.spreadsheetml.worksheet+xml"/>
  <Override PartName="/xl/worksheets/sheet122.xml" ContentType="application/vnd.openxmlformats-officedocument.spreadsheetml.worksheet+xml"/>
  <Override PartName="/xl/worksheets/sheet123.xml" ContentType="application/vnd.openxmlformats-officedocument.spreadsheetml.worksheet+xml"/>
  <Override PartName="/xl/worksheets/sheet124.xml" ContentType="application/vnd.openxmlformats-officedocument.spreadsheetml.worksheet+xml"/>
  <Override PartName="/xl/worksheets/sheet125.xml" ContentType="application/vnd.openxmlformats-officedocument.spreadsheetml.worksheet+xml"/>
  <Override PartName="/xl/worksheets/sheet126.xml" ContentType="application/vnd.openxmlformats-officedocument.spreadsheetml.worksheet+xml"/>
  <Override PartName="/xl/worksheets/sheet127.xml" ContentType="application/vnd.openxmlformats-officedocument.spreadsheetml.worksheet+xml"/>
  <Override PartName="/xl/worksheets/sheet128.xml" ContentType="application/vnd.openxmlformats-officedocument.spreadsheetml.worksheet+xml"/>
  <Override PartName="/xl/worksheets/sheet129.xml" ContentType="application/vnd.openxmlformats-officedocument.spreadsheetml.worksheet+xml"/>
  <Override PartName="/xl/worksheets/sheet130.xml" ContentType="application/vnd.openxmlformats-officedocument.spreadsheetml.worksheet+xml"/>
  <Override PartName="/xl/worksheets/sheet131.xml" ContentType="application/vnd.openxmlformats-officedocument.spreadsheetml.worksheet+xml"/>
  <Override PartName="/xl/worksheets/sheet132.xml" ContentType="application/vnd.openxmlformats-officedocument.spreadsheetml.worksheet+xml"/>
  <Override PartName="/xl/worksheets/sheet133.xml" ContentType="application/vnd.openxmlformats-officedocument.spreadsheetml.worksheet+xml"/>
  <Override PartName="/xl/worksheets/sheet134.xml" ContentType="application/vnd.openxmlformats-officedocument.spreadsheetml.worksheet+xml"/>
  <Override PartName="/xl/worksheets/sheet135.xml" ContentType="application/vnd.openxmlformats-officedocument.spreadsheetml.worksheet+xml"/>
  <Override PartName="/xl/worksheets/sheet136.xml" ContentType="application/vnd.openxmlformats-officedocument.spreadsheetml.worksheet+xml"/>
  <Override PartName="/xl/worksheets/sheet137.xml" ContentType="application/vnd.openxmlformats-officedocument.spreadsheetml.worksheet+xml"/>
  <Override PartName="/xl/worksheets/sheet138.xml" ContentType="application/vnd.openxmlformats-officedocument.spreadsheetml.worksheet+xml"/>
  <Override PartName="/xl/worksheets/sheet139.xml" ContentType="application/vnd.openxmlformats-officedocument.spreadsheetml.worksheet+xml"/>
  <Override PartName="/xl/worksheets/sheet140.xml" ContentType="application/vnd.openxmlformats-officedocument.spreadsheetml.worksheet+xml"/>
  <Override PartName="/xl/worksheets/sheet141.xml" ContentType="application/vnd.openxmlformats-officedocument.spreadsheetml.worksheet+xml"/>
  <Override PartName="/xl/worksheets/sheet142.xml" ContentType="application/vnd.openxmlformats-officedocument.spreadsheetml.worksheet+xml"/>
  <Override PartName="/xl/worksheets/sheet143.xml" ContentType="application/vnd.openxmlformats-officedocument.spreadsheetml.worksheet+xml"/>
  <Override PartName="/xl/worksheets/sheet144.xml" ContentType="application/vnd.openxmlformats-officedocument.spreadsheetml.worksheet+xml"/>
  <Override PartName="/xl/worksheets/sheet145.xml" ContentType="application/vnd.openxmlformats-officedocument.spreadsheetml.worksheet+xml"/>
  <Override PartName="/xl/worksheets/sheet14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tilisateur\Desktop\SLHS\"/>
    </mc:Choice>
  </mc:AlternateContent>
  <bookViews>
    <workbookView xWindow="0" yWindow="0" windowWidth="12960" windowHeight="7755" firstSheet="140" activeTab="144"/>
  </bookViews>
  <sheets>
    <sheet name="Caisse quotidienne" sheetId="286" r:id="rId1"/>
    <sheet name="Reliquat client" sheetId="280" r:id="rId2"/>
    <sheet name="Fac transport" sheetId="281" r:id="rId3"/>
    <sheet name="PetroYaraService" sheetId="103" r:id="rId4"/>
    <sheet name="Conso Lakan Lakan" sheetId="80" r:id="rId5"/>
    <sheet name="Conso MKN" sheetId="230" r:id="rId6"/>
    <sheet name="Transport MKN" sheetId="246" r:id="rId7"/>
    <sheet name="Transport Lakan Lakan" sheetId="259" r:id="rId8"/>
    <sheet name="Transport Barou Niangadou" sheetId="263" r:id="rId9"/>
    <sheet name="Conso Pétro Yara Service" sheetId="5" r:id="rId10"/>
    <sheet name="Consommation GDS" sheetId="104" r:id="rId11"/>
    <sheet name="Consommation Tiebilen N'daou" sheetId="118" r:id="rId12"/>
    <sheet name="Transport Tiebilen N'Daou" sheetId="244" r:id="rId13"/>
    <sheet name="Consommation DoubayaTrans" sheetId="119" r:id="rId14"/>
    <sheet name="Conso Petit Barou" sheetId="123" r:id="rId15"/>
    <sheet name="Conso Abba Diawara" sheetId="160" r:id="rId16"/>
    <sheet name="Consommation Baydi Yara" sheetId="164" r:id="rId17"/>
    <sheet name="Consommation Bamadou Golfa" sheetId="157" r:id="rId18"/>
    <sheet name="Conso Lk Holding" sheetId="131" r:id="rId19"/>
    <sheet name="Conso Diallo Kayes" sheetId="218" r:id="rId20"/>
    <sheet name="Conso Abdoulaye N'diaye" sheetId="278" r:id="rId21"/>
    <sheet name="CompteDoubayaTrans" sheetId="36" r:id="rId22"/>
    <sheet name="Compte vente Doubaya" sheetId="14" r:id="rId23"/>
    <sheet name="Consommation Bani Kayes" sheetId="72" r:id="rId24"/>
    <sheet name="Mohamed Kénieba" sheetId="3" r:id="rId25"/>
    <sheet name="Transport GDS" sheetId="105" r:id="rId26"/>
    <sheet name="Mohamed Fofana" sheetId="4" r:id="rId27"/>
    <sheet name="TransportDoubayaTrans" sheetId="28" r:id="rId28"/>
    <sheet name="Transport LK Holding" sheetId="234" r:id="rId29"/>
    <sheet name="Consommation Simbala Koita" sheetId="133" r:id="rId30"/>
    <sheet name="Bamadou Golfa Compensation" sheetId="35" r:id="rId31"/>
    <sheet name="Bamadou Golfa" sheetId="102" r:id="rId32"/>
    <sheet name="Banadou Golfa 2" sheetId="282" r:id="rId33"/>
    <sheet name="Compte Transport Doubaya" sheetId="18" r:id="rId34"/>
    <sheet name="Compte Achat Doubaya" sheetId="7" r:id="rId35"/>
    <sheet name="CompteReliquatDoubaya" sheetId="47" r:id="rId36"/>
    <sheet name="LK Holding" sheetId="91" r:id="rId37"/>
    <sheet name="Reliquat LK Holding" sheetId="148" r:id="rId38"/>
    <sheet name="LK Holding Compensation" sheetId="92" r:id="rId39"/>
    <sheet name="Paiement de Pétro yara service" sheetId="8" r:id="rId40"/>
    <sheet name="14 Camions Pétro yara service" sheetId="9" r:id="rId41"/>
    <sheet name="Compte Dembélé Transporteur" sheetId="10" r:id="rId42"/>
    <sheet name="Compte EURO LK HOLDING" sheetId="11" r:id="rId43"/>
    <sheet name="Compte Filani" sheetId="12" r:id="rId44"/>
    <sheet name="Compensation Halid TLC" sheetId="166" r:id="rId45"/>
    <sheet name="Halid TLC" sheetId="144" r:id="rId46"/>
    <sheet name="Compte Mohamed TLC" sheetId="16" r:id="rId47"/>
    <sheet name="Compensation Soya Golfa Borozo" sheetId="186" r:id="rId48"/>
    <sheet name="SoyaGolfaBorozo" sheetId="21" r:id="rId49"/>
    <sheet name="Oumar TLC" sheetId="20" r:id="rId50"/>
    <sheet name="Compte versement Adou" sheetId="17" r:id="rId51"/>
    <sheet name="Adou Konaté Nov 60S 11G" sheetId="220" r:id="rId52"/>
    <sheet name="Adou Konaté 32S 26G" sheetId="257" r:id="rId53"/>
    <sheet name="Adou Konaté  Fev" sheetId="267" r:id="rId54"/>
    <sheet name="Adou Konate Mars" sheetId="294" r:id="rId55"/>
    <sheet name="EtatChargementAbj" sheetId="271" r:id="rId56"/>
    <sheet name="Adou Konaté 3Super 55000l" sheetId="260" r:id="rId57"/>
    <sheet name="Corridor 3S 6G" sheetId="261" r:id="rId58"/>
    <sheet name="Bareima Dramera 6 Super" sheetId="235" r:id="rId59"/>
    <sheet name="Doubaya Trans 2Gasoil" sheetId="285" r:id="rId60"/>
    <sheet name="Bah Dramera 3S" sheetId="298" r:id="rId61"/>
    <sheet name="Modibo Niangadou 6G" sheetId="279" r:id="rId62"/>
    <sheet name="Achat Marta Niangadou" sheetId="216" r:id="rId63"/>
    <sheet name="CompteVersementAdouKonaté" sheetId="31" r:id="rId64"/>
    <sheet name="Toumani Brigo" sheetId="27" r:id="rId65"/>
    <sheet name="Boubacar Touré Doukabougou" sheetId="29" r:id="rId66"/>
    <sheet name="TransportPétroNdiayeService" sheetId="32" r:id="rId67"/>
    <sheet name="Vieux" sheetId="34" r:id="rId68"/>
    <sheet name="Crédit Amadou Lah" sheetId="68" r:id="rId69"/>
    <sheet name="Epargne Diomo Daff" sheetId="38" r:id="rId70"/>
    <sheet name="Van Sococim" sheetId="232" r:id="rId71"/>
    <sheet name="Bareima Dramera" sheetId="39" r:id="rId72"/>
    <sheet name="Compensation Bareima Dramera" sheetId="162" r:id="rId73"/>
    <sheet name="Amadou Lah" sheetId="40" r:id="rId74"/>
    <sheet name="Amss Lah" sheetId="41" r:id="rId75"/>
    <sheet name="Lakan Lakan" sheetId="291" r:id="rId76"/>
    <sheet name="Compensation Lakan Lakan" sheetId="250" r:id="rId77"/>
    <sheet name="RecapPaiementsLakanLakan" sheetId="111" r:id="rId78"/>
    <sheet name="Amadi Niangadou" sheetId="43" r:id="rId79"/>
    <sheet name="Baissou Dramera" sheetId="48" r:id="rId80"/>
    <sheet name="Bouramassy Kolondjeba" sheetId="49" r:id="rId81"/>
    <sheet name="Demba Lah" sheetId="50" r:id="rId82"/>
    <sheet name="Lampar" sheetId="51" r:id="rId83"/>
    <sheet name="Compensation Bah Dramera" sheetId="79" r:id="rId84"/>
    <sheet name="Bah Dramera" sheetId="142" r:id="rId85"/>
    <sheet name="Bassana Daff " sheetId="56" r:id="rId86"/>
    <sheet name="Amadou Bathily" sheetId="58" r:id="rId87"/>
    <sheet name="Babaco Bathily" sheetId="59" r:id="rId88"/>
    <sheet name="Moussa Diallo Kénieba" sheetId="62" r:id="rId89"/>
    <sheet name="Daouda Bassoum" sheetId="66" r:id="rId90"/>
    <sheet name="Compensation Daouda Bassoum" sheetId="149" r:id="rId91"/>
    <sheet name="Makan Bah Kenieba" sheetId="69" r:id="rId92"/>
    <sheet name="Bani Kayes" sheetId="70" r:id="rId93"/>
    <sheet name="Diallo Kayes" sheetId="71" r:id="rId94"/>
    <sheet name="Toga Yatasaye" sheetId="74" r:id="rId95"/>
    <sheet name="Kaou Djigue" sheetId="75" r:id="rId96"/>
    <sheet name="Dramera Dramane" sheetId="83" r:id="rId97"/>
    <sheet name="Djibi Bongo" sheetId="84" r:id="rId98"/>
    <sheet name="Boubacar Golfa" sheetId="85" r:id="rId99"/>
    <sheet name="Dia Keniéba" sheetId="93" r:id="rId100"/>
    <sheet name="Bafitini" sheetId="98" r:id="rId101"/>
    <sheet name="Badjai" sheetId="99" r:id="rId102"/>
    <sheet name="Chinoi Golfa Bamako" sheetId="143" r:id="rId103"/>
    <sheet name="Simbala Koita" sheetId="125" r:id="rId104"/>
    <sheet name="Baydi Yara" sheetId="126" r:id="rId105"/>
    <sheet name="Djibi Karagnara" sheetId="129" r:id="rId106"/>
    <sheet name="Ben papi" sheetId="137" r:id="rId107"/>
    <sheet name="Mamabou Bathily" sheetId="139" r:id="rId108"/>
    <sheet name="Bamaye Dramera" sheetId="141" r:id="rId109"/>
    <sheet name="Abdoulaye N'diaye" sheetId="145" r:id="rId110"/>
    <sheet name="Cheick Oumar Bassoum" sheetId="146" r:id="rId111"/>
    <sheet name="Fode N'diaye" sheetId="154" r:id="rId112"/>
    <sheet name="Compensation Fodé N'diaye" sheetId="156" r:id="rId113"/>
    <sheet name="Adou Konaté" sheetId="163" r:id="rId114"/>
    <sheet name="Compensation Adou Konaté" sheetId="184" r:id="rId115"/>
    <sheet name="Compensation Tiken Jah" sheetId="233" r:id="rId116"/>
    <sheet name="Sissoko" sheetId="171" r:id="rId117"/>
    <sheet name="Petro Golf" sheetId="174" r:id="rId118"/>
    <sheet name="Mohamed Bathily" sheetId="183" r:id="rId119"/>
    <sheet name="Yara" sheetId="185" r:id="rId120"/>
    <sheet name="Cheickna Lah" sheetId="207" r:id="rId121"/>
    <sheet name="Soya Lah" sheetId="209" r:id="rId122"/>
    <sheet name="Amasaye Niangadou" sheetId="210" r:id="rId123"/>
    <sheet name="Tiebilen" sheetId="211" r:id="rId124"/>
    <sheet name="Basekou Bathily" sheetId="236" r:id="rId125"/>
    <sheet name="Hassana Niangadou" sheetId="239" r:id="rId126"/>
    <sheet name="Bakaye Lah" sheetId="240" r:id="rId127"/>
    <sheet name="Marta Niangadou" sheetId="295" r:id="rId128"/>
    <sheet name="Amadou HMP" sheetId="252" r:id="rId129"/>
    <sheet name="Abba Diawara" sheetId="255" r:id="rId130"/>
    <sheet name="Kaou N'diaye" sheetId="256" r:id="rId131"/>
    <sheet name="Dri Sikasso" sheetId="262" r:id="rId132"/>
    <sheet name="Ousmane Lah" sheetId="264" r:id="rId133"/>
    <sheet name="Madou TLC" sheetId="265" r:id="rId134"/>
    <sheet name="Gnaka" sheetId="266" r:id="rId135"/>
    <sheet name="Doubaya Trans" sheetId="268" r:id="rId136"/>
    <sheet name="Mamourou Yara" sheetId="269" r:id="rId137"/>
    <sheet name="Moussa Bamba" sheetId="270" r:id="rId138"/>
    <sheet name="Habaye Lah" sheetId="284" r:id="rId139"/>
    <sheet name="Alou Golfa" sheetId="287" r:id="rId140"/>
    <sheet name="Niangadou Kenieba" sheetId="288" r:id="rId141"/>
    <sheet name="Ould" sheetId="296" r:id="rId142"/>
    <sheet name="Tidiane N'diaye" sheetId="297" r:id="rId143"/>
    <sheet name="Somapp" sheetId="299" r:id="rId144"/>
    <sheet name="Drissa Berthe Misseli" sheetId="300" r:id="rId145"/>
    <sheet name="Seyba Golfa" sheetId="301" r:id="rId146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27" i="99" l="1"/>
  <c r="J22" i="99"/>
  <c r="L22" i="99" s="1"/>
  <c r="J21" i="99"/>
  <c r="L21" i="99"/>
  <c r="H21" i="99"/>
  <c r="H22" i="99"/>
  <c r="A20" i="99"/>
  <c r="A21" i="99" s="1"/>
  <c r="A22" i="99" s="1"/>
  <c r="L92" i="294"/>
  <c r="L86" i="294"/>
  <c r="L90" i="294"/>
  <c r="I82" i="294"/>
  <c r="I81" i="294"/>
  <c r="G81" i="294"/>
  <c r="G82" i="294"/>
  <c r="A81" i="294"/>
  <c r="A82" i="294" s="1"/>
  <c r="E164" i="80" l="1"/>
  <c r="C161" i="80"/>
  <c r="G160" i="80"/>
  <c r="A160" i="80"/>
  <c r="G158" i="80"/>
  <c r="G159" i="80"/>
  <c r="A158" i="80"/>
  <c r="A159" i="80"/>
  <c r="M13" i="296"/>
  <c r="L5" i="296"/>
  <c r="J5" i="296"/>
  <c r="H5" i="296"/>
  <c r="I80" i="294"/>
  <c r="G80" i="294"/>
  <c r="A80" i="294"/>
  <c r="L35" i="291" l="1"/>
  <c r="L32" i="291"/>
  <c r="A73" i="294" l="1"/>
  <c r="A74" i="294"/>
  <c r="A75" i="294"/>
  <c r="A76" i="294"/>
  <c r="A77" i="294"/>
  <c r="A78" i="294"/>
  <c r="A79" i="294"/>
  <c r="L24" i="235" l="1"/>
  <c r="M21" i="288" l="1"/>
  <c r="M18" i="288"/>
  <c r="L9" i="91"/>
  <c r="L4" i="91"/>
  <c r="J4" i="91"/>
  <c r="H4" i="91"/>
  <c r="J17" i="41" l="1"/>
  <c r="L11" i="288"/>
  <c r="L12" i="288"/>
  <c r="L13" i="288"/>
  <c r="L14" i="288"/>
  <c r="L15" i="288"/>
  <c r="J11" i="288"/>
  <c r="J12" i="288"/>
  <c r="J13" i="288"/>
  <c r="J14" i="288"/>
  <c r="J15" i="288"/>
  <c r="H11" i="288"/>
  <c r="H12" i="288"/>
  <c r="H13" i="288"/>
  <c r="H14" i="288"/>
  <c r="H15" i="288"/>
  <c r="A13" i="288"/>
  <c r="A14" i="288"/>
  <c r="A15" i="288"/>
  <c r="N30" i="99"/>
  <c r="J20" i="99"/>
  <c r="L20" i="99"/>
  <c r="H20" i="99"/>
  <c r="I75" i="294"/>
  <c r="I76" i="294"/>
  <c r="I77" i="294"/>
  <c r="I78" i="294"/>
  <c r="I79" i="294"/>
  <c r="G73" i="294"/>
  <c r="I73" i="294" s="1"/>
  <c r="G74" i="294"/>
  <c r="I74" i="294" s="1"/>
  <c r="G75" i="294"/>
  <c r="G76" i="294"/>
  <c r="G77" i="294"/>
  <c r="G78" i="294"/>
  <c r="G79" i="294"/>
  <c r="G72" i="294" l="1"/>
  <c r="I72" i="294" s="1"/>
  <c r="G71" i="294"/>
  <c r="I71" i="294" s="1"/>
  <c r="G70" i="294"/>
  <c r="I70" i="294" s="1"/>
  <c r="N22" i="137"/>
  <c r="I29" i="291" l="1"/>
  <c r="K29" i="291"/>
  <c r="H29" i="291"/>
  <c r="A29" i="291"/>
  <c r="A30" i="291"/>
  <c r="G157" i="80"/>
  <c r="N25" i="137"/>
  <c r="L88" i="294"/>
  <c r="G155" i="80" l="1"/>
  <c r="G156" i="80"/>
  <c r="A22" i="162" l="1"/>
  <c r="I12" i="235" l="1"/>
  <c r="G12" i="235"/>
  <c r="A12" i="235"/>
  <c r="H10" i="288"/>
  <c r="J10" i="288"/>
  <c r="L9" i="288"/>
  <c r="L10" i="288"/>
  <c r="J9" i="288"/>
  <c r="H9" i="288"/>
  <c r="A7" i="184"/>
  <c r="A8" i="184"/>
  <c r="A9" i="184"/>
  <c r="A10" i="184"/>
  <c r="A11" i="184"/>
  <c r="A12" i="184"/>
  <c r="A13" i="184"/>
  <c r="A14" i="184"/>
  <c r="H4" i="296" l="1"/>
  <c r="J4" i="296" s="1"/>
  <c r="A9" i="250"/>
  <c r="K28" i="291"/>
  <c r="I28" i="291"/>
  <c r="H28" i="291"/>
  <c r="A28" i="291"/>
  <c r="H19" i="99"/>
  <c r="J19" i="99" s="1"/>
  <c r="A19" i="99"/>
  <c r="L19" i="99" l="1"/>
  <c r="L4" i="296"/>
  <c r="G11" i="235"/>
  <c r="I11" i="235" s="1"/>
  <c r="L22" i="235" s="1"/>
  <c r="G152" i="80"/>
  <c r="G153" i="80"/>
  <c r="G154" i="80"/>
  <c r="L11" i="298" l="1"/>
  <c r="L16" i="99" l="1"/>
  <c r="L17" i="99"/>
  <c r="L18" i="99"/>
  <c r="J17" i="99"/>
  <c r="J18" i="99"/>
  <c r="J16" i="99"/>
  <c r="H16" i="99"/>
  <c r="H17" i="99"/>
  <c r="H18" i="99"/>
  <c r="A16" i="99"/>
  <c r="A17" i="99" s="1"/>
  <c r="A18" i="99" s="1"/>
  <c r="L38" i="291" l="1"/>
  <c r="G151" i="80"/>
  <c r="K16" i="21"/>
  <c r="A25" i="291" l="1"/>
  <c r="A26" i="291"/>
  <c r="A27" i="291" s="1"/>
  <c r="N16" i="301" l="1"/>
  <c r="M16" i="301"/>
  <c r="A4" i="301"/>
  <c r="A5" i="301" s="1"/>
  <c r="A6" i="301" s="1"/>
  <c r="A7" i="301" s="1"/>
  <c r="A8" i="301" s="1"/>
  <c r="A9" i="301" s="1"/>
  <c r="A10" i="301" s="1"/>
  <c r="H3" i="301"/>
  <c r="J3" i="301" s="1"/>
  <c r="A11" i="235"/>
  <c r="G66" i="294"/>
  <c r="I66" i="294" s="1"/>
  <c r="G67" i="294"/>
  <c r="I67" i="294" s="1"/>
  <c r="G68" i="294"/>
  <c r="I68" i="294" s="1"/>
  <c r="G69" i="294"/>
  <c r="I69" i="294" s="1"/>
  <c r="G150" i="80"/>
  <c r="M13" i="301" l="1"/>
  <c r="L3" i="301"/>
  <c r="N16" i="300"/>
  <c r="M16" i="300"/>
  <c r="A4" i="300"/>
  <c r="A5" i="300" s="1"/>
  <c r="A6" i="300" s="1"/>
  <c r="A7" i="300" s="1"/>
  <c r="A8" i="300" s="1"/>
  <c r="A9" i="300" s="1"/>
  <c r="A10" i="300" s="1"/>
  <c r="H3" i="300"/>
  <c r="J3" i="300" s="1"/>
  <c r="M13" i="300" s="1"/>
  <c r="H7" i="41"/>
  <c r="I7" i="41" s="1"/>
  <c r="K7" i="41" l="1"/>
  <c r="N19" i="301"/>
  <c r="M19" i="301"/>
  <c r="L3" i="300"/>
  <c r="N17" i="185"/>
  <c r="H9" i="185"/>
  <c r="J9" i="185" s="1"/>
  <c r="L9" i="185" s="1"/>
  <c r="H10" i="185"/>
  <c r="J10" i="185" s="1"/>
  <c r="L10" i="185" s="1"/>
  <c r="H11" i="185"/>
  <c r="J11" i="185" s="1"/>
  <c r="L11" i="185" s="1"/>
  <c r="A11" i="185"/>
  <c r="N19" i="300" l="1"/>
  <c r="M19" i="300"/>
  <c r="G149" i="80" l="1"/>
  <c r="H26" i="103"/>
  <c r="J26" i="103" s="1"/>
  <c r="L26" i="103" s="1"/>
  <c r="H25" i="103" l="1"/>
  <c r="J25" i="103" s="1"/>
  <c r="H8" i="255"/>
  <c r="J8" i="255" s="1"/>
  <c r="L25" i="103" l="1"/>
  <c r="L30" i="103"/>
  <c r="M13" i="255"/>
  <c r="L8" i="255"/>
  <c r="H27" i="291"/>
  <c r="I27" i="291" s="1"/>
  <c r="A21" i="162"/>
  <c r="K27" i="291" l="1"/>
  <c r="H7" i="265"/>
  <c r="J7" i="265" s="1"/>
  <c r="L7" i="265" s="1"/>
  <c r="A20" i="162"/>
  <c r="H25" i="291"/>
  <c r="I25" i="291" s="1"/>
  <c r="K25" i="291" s="1"/>
  <c r="H26" i="291"/>
  <c r="I26" i="291" s="1"/>
  <c r="K26" i="291" s="1"/>
  <c r="N16" i="299" l="1"/>
  <c r="M16" i="299"/>
  <c r="A4" i="299"/>
  <c r="A5" i="299" s="1"/>
  <c r="A6" i="299" s="1"/>
  <c r="A7" i="299" s="1"/>
  <c r="A8" i="299" s="1"/>
  <c r="A9" i="299" s="1"/>
  <c r="A10" i="299" s="1"/>
  <c r="J3" i="299"/>
  <c r="M13" i="299" s="1"/>
  <c r="H3" i="299"/>
  <c r="H8" i="288"/>
  <c r="J8" i="288" s="1"/>
  <c r="A11" i="288"/>
  <c r="A12" i="288"/>
  <c r="L8" i="288" l="1"/>
  <c r="M19" i="299"/>
  <c r="N19" i="299"/>
  <c r="L3" i="299"/>
  <c r="G64" i="294"/>
  <c r="I64" i="294" s="1"/>
  <c r="G65" i="294"/>
  <c r="I65" i="294" s="1"/>
  <c r="H7" i="288" l="1"/>
  <c r="J7" i="288" s="1"/>
  <c r="L7" i="288" l="1"/>
  <c r="L33" i="103"/>
  <c r="G44" i="294"/>
  <c r="I44" i="294" s="1"/>
  <c r="G45" i="294"/>
  <c r="I45" i="294" s="1"/>
  <c r="G46" i="294"/>
  <c r="I46" i="294" s="1"/>
  <c r="G47" i="294"/>
  <c r="I47" i="294" s="1"/>
  <c r="G48" i="294"/>
  <c r="I48" i="294" s="1"/>
  <c r="G49" i="294"/>
  <c r="I49" i="294" s="1"/>
  <c r="G50" i="294"/>
  <c r="I50" i="294" s="1"/>
  <c r="G51" i="294"/>
  <c r="I51" i="294" s="1"/>
  <c r="G52" i="294"/>
  <c r="I52" i="294" s="1"/>
  <c r="G53" i="294"/>
  <c r="I53" i="294" s="1"/>
  <c r="G54" i="294"/>
  <c r="I54" i="294" s="1"/>
  <c r="G55" i="294"/>
  <c r="I55" i="294" s="1"/>
  <c r="G56" i="294"/>
  <c r="I56" i="294" s="1"/>
  <c r="G57" i="294"/>
  <c r="I57" i="294" s="1"/>
  <c r="G58" i="294"/>
  <c r="I58" i="294" s="1"/>
  <c r="G59" i="294"/>
  <c r="I59" i="294" s="1"/>
  <c r="G60" i="294"/>
  <c r="I60" i="294" s="1"/>
  <c r="G61" i="294"/>
  <c r="I61" i="294" s="1"/>
  <c r="G62" i="294"/>
  <c r="I62" i="294" s="1"/>
  <c r="G63" i="294"/>
  <c r="I63" i="294" s="1"/>
  <c r="H24" i="103"/>
  <c r="J24" i="103" s="1"/>
  <c r="L24" i="103" s="1"/>
  <c r="H11" i="137"/>
  <c r="J11" i="137" s="1"/>
  <c r="L11" i="137" l="1"/>
  <c r="G148" i="80"/>
  <c r="G147" i="80" l="1"/>
  <c r="G146" i="80"/>
  <c r="G4" i="298"/>
  <c r="I4" i="298" s="1"/>
  <c r="H10" i="137" l="1"/>
  <c r="J10" i="137" s="1"/>
  <c r="G3" i="298"/>
  <c r="I3" i="298" s="1"/>
  <c r="L10" i="137" l="1"/>
  <c r="A3" i="298"/>
  <c r="A4" i="298" s="1"/>
  <c r="A5" i="298" s="1"/>
  <c r="A6" i="298" s="1"/>
  <c r="A7" i="298" s="1"/>
  <c r="G2" i="298"/>
  <c r="I2" i="298" s="1"/>
  <c r="L9" i="298" s="1"/>
  <c r="H24" i="291"/>
  <c r="I24" i="291" s="1"/>
  <c r="C35" i="278"/>
  <c r="A29" i="278"/>
  <c r="A30" i="278" s="1"/>
  <c r="A31" i="278" s="1"/>
  <c r="A32" i="278" s="1"/>
  <c r="A33" i="278" s="1"/>
  <c r="A34" i="278" s="1"/>
  <c r="G28" i="278"/>
  <c r="D38" i="278" s="1"/>
  <c r="D44" i="278" s="1"/>
  <c r="G145" i="80"/>
  <c r="H23" i="291"/>
  <c r="I23" i="291" s="1"/>
  <c r="K23" i="291" s="1"/>
  <c r="L13" i="298" l="1"/>
  <c r="K24" i="291"/>
  <c r="G10" i="235"/>
  <c r="I10" i="235" s="1"/>
  <c r="H6" i="288"/>
  <c r="J6" i="288" s="1"/>
  <c r="L6" i="288" s="1"/>
  <c r="G144" i="80" l="1"/>
  <c r="H4" i="297" l="1"/>
  <c r="J4" i="297" s="1"/>
  <c r="L4" i="297" s="1"/>
  <c r="G577" i="5" l="1"/>
  <c r="H22" i="291"/>
  <c r="I22" i="291" s="1"/>
  <c r="K22" i="291" s="1"/>
  <c r="H19" i="291" l="1"/>
  <c r="I19" i="291" s="1"/>
  <c r="K19" i="291" s="1"/>
  <c r="H20" i="291"/>
  <c r="I20" i="291" s="1"/>
  <c r="K20" i="291" s="1"/>
  <c r="H21" i="291"/>
  <c r="I21" i="291" s="1"/>
  <c r="K21" i="291" s="1"/>
  <c r="N16" i="297"/>
  <c r="M16" i="297"/>
  <c r="A4" i="297"/>
  <c r="A5" i="297" s="1"/>
  <c r="A6" i="297" s="1"/>
  <c r="A7" i="297" s="1"/>
  <c r="A8" i="297" s="1"/>
  <c r="A9" i="297" s="1"/>
  <c r="A10" i="297" s="1"/>
  <c r="H3" i="297"/>
  <c r="J3" i="297" s="1"/>
  <c r="H5" i="288"/>
  <c r="J5" i="288" s="1"/>
  <c r="L5" i="288" s="1"/>
  <c r="H8" i="137"/>
  <c r="J8" i="137" s="1"/>
  <c r="H9" i="137"/>
  <c r="J9" i="137" s="1"/>
  <c r="L9" i="137" s="1"/>
  <c r="N16" i="296"/>
  <c r="M16" i="296"/>
  <c r="A4" i="296"/>
  <c r="A5" i="296" s="1"/>
  <c r="A6" i="296" s="1"/>
  <c r="A7" i="296" s="1"/>
  <c r="A8" i="296" s="1"/>
  <c r="A9" i="296" s="1"/>
  <c r="A10" i="296" s="1"/>
  <c r="H3" i="296"/>
  <c r="J3" i="296" s="1"/>
  <c r="G36" i="294"/>
  <c r="I36" i="294" s="1"/>
  <c r="G37" i="294"/>
  <c r="I37" i="294" s="1"/>
  <c r="G38" i="294"/>
  <c r="I38" i="294" s="1"/>
  <c r="G39" i="294"/>
  <c r="I39" i="294" s="1"/>
  <c r="G40" i="294"/>
  <c r="I40" i="294" s="1"/>
  <c r="G41" i="294"/>
  <c r="I41" i="294" s="1"/>
  <c r="G42" i="294"/>
  <c r="I42" i="294" s="1"/>
  <c r="G43" i="294"/>
  <c r="I43" i="294" s="1"/>
  <c r="G143" i="80"/>
  <c r="L8" i="137" l="1"/>
  <c r="M13" i="297"/>
  <c r="L3" i="297"/>
  <c r="M19" i="296"/>
  <c r="N19" i="296"/>
  <c r="L3" i="296"/>
  <c r="H5" i="291"/>
  <c r="I5" i="291" s="1"/>
  <c r="K5" i="291" s="1"/>
  <c r="N19" i="297" l="1"/>
  <c r="M19" i="297"/>
  <c r="H15" i="144"/>
  <c r="J15" i="144" s="1"/>
  <c r="H16" i="144"/>
  <c r="J16" i="144" s="1"/>
  <c r="L16" i="144" s="1"/>
  <c r="L15" i="144" l="1"/>
  <c r="H7" i="255"/>
  <c r="J7" i="255" s="1"/>
  <c r="H18" i="291"/>
  <c r="I18" i="291" s="1"/>
  <c r="N19" i="143"/>
  <c r="H17" i="291"/>
  <c r="I17" i="291" s="1"/>
  <c r="K17" i="291" s="1"/>
  <c r="G34" i="294"/>
  <c r="I34" i="294" s="1"/>
  <c r="G35" i="294"/>
  <c r="I35" i="294" s="1"/>
  <c r="H15" i="99"/>
  <c r="J15" i="99" s="1"/>
  <c r="L7" i="255" l="1"/>
  <c r="K18" i="291"/>
  <c r="L15" i="99"/>
  <c r="H4" i="174"/>
  <c r="J4" i="174" s="1"/>
  <c r="H5" i="174"/>
  <c r="J5" i="174" s="1"/>
  <c r="L5" i="174" s="1"/>
  <c r="L4" i="174" l="1"/>
  <c r="G142" i="80"/>
  <c r="G141" i="80" l="1"/>
  <c r="H4" i="288" l="1"/>
  <c r="J4" i="288" s="1"/>
  <c r="H23" i="103"/>
  <c r="J23" i="103" s="1"/>
  <c r="N21" i="144"/>
  <c r="H13" i="291"/>
  <c r="I13" i="291" s="1"/>
  <c r="K13" i="291" s="1"/>
  <c r="N13" i="295"/>
  <c r="H7" i="295"/>
  <c r="J7" i="295" s="1"/>
  <c r="L7" i="295" s="1"/>
  <c r="H6" i="295"/>
  <c r="J6" i="295" s="1"/>
  <c r="L6" i="295" s="1"/>
  <c r="H5" i="295"/>
  <c r="J5" i="295" s="1"/>
  <c r="L5" i="295" s="1"/>
  <c r="H4" i="295"/>
  <c r="J4" i="295" s="1"/>
  <c r="L4" i="295" s="1"/>
  <c r="A4" i="295"/>
  <c r="A5" i="295" s="1"/>
  <c r="A6" i="295" s="1"/>
  <c r="A7" i="295" s="1"/>
  <c r="H3" i="295"/>
  <c r="J3" i="295" s="1"/>
  <c r="H12" i="291"/>
  <c r="I12" i="291" s="1"/>
  <c r="K12" i="291" s="1"/>
  <c r="H14" i="291"/>
  <c r="I14" i="291" s="1"/>
  <c r="K14" i="291" s="1"/>
  <c r="H15" i="291"/>
  <c r="I15" i="291" s="1"/>
  <c r="K15" i="291" s="1"/>
  <c r="H16" i="291"/>
  <c r="I16" i="291" s="1"/>
  <c r="K16" i="291" s="1"/>
  <c r="I18" i="294"/>
  <c r="G10" i="294"/>
  <c r="I10" i="294" s="1"/>
  <c r="G11" i="294"/>
  <c r="I11" i="294" s="1"/>
  <c r="G12" i="294"/>
  <c r="I12" i="294" s="1"/>
  <c r="G13" i="294"/>
  <c r="I13" i="294" s="1"/>
  <c r="G14" i="294"/>
  <c r="I14" i="294" s="1"/>
  <c r="G15" i="294"/>
  <c r="I15" i="294" s="1"/>
  <c r="G16" i="294"/>
  <c r="I16" i="294" s="1"/>
  <c r="G17" i="294"/>
  <c r="I17" i="294" s="1"/>
  <c r="G18" i="294"/>
  <c r="G19" i="294"/>
  <c r="I19" i="294" s="1"/>
  <c r="L23" i="103" l="1"/>
  <c r="L4" i="288"/>
  <c r="N10" i="295"/>
  <c r="L3" i="295"/>
  <c r="O13" i="295" s="1"/>
  <c r="H14" i="99"/>
  <c r="J14" i="99" s="1"/>
  <c r="L14" i="99" s="1"/>
  <c r="G139" i="80"/>
  <c r="G140" i="80"/>
  <c r="N16" i="295" l="1"/>
  <c r="O16" i="295"/>
  <c r="G8" i="294"/>
  <c r="I8" i="294" s="1"/>
  <c r="G9" i="294"/>
  <c r="I9" i="294" s="1"/>
  <c r="H8" i="291" l="1"/>
  <c r="I8" i="291" s="1"/>
  <c r="K8" i="291" s="1"/>
  <c r="H9" i="291"/>
  <c r="I9" i="291" s="1"/>
  <c r="K9" i="291" s="1"/>
  <c r="H10" i="291"/>
  <c r="I10" i="291" s="1"/>
  <c r="K10" i="291" s="1"/>
  <c r="H11" i="291"/>
  <c r="I11" i="291" s="1"/>
  <c r="K11" i="291" s="1"/>
  <c r="G29" i="294"/>
  <c r="I29" i="294" s="1"/>
  <c r="G30" i="294"/>
  <c r="I30" i="294" s="1"/>
  <c r="G31" i="294"/>
  <c r="I31" i="294" s="1"/>
  <c r="G32" i="294"/>
  <c r="I32" i="294" s="1"/>
  <c r="G33" i="294"/>
  <c r="I33" i="294" s="1"/>
  <c r="H6" i="266"/>
  <c r="J6" i="266" s="1"/>
  <c r="L6" i="266" s="1"/>
  <c r="A4" i="92"/>
  <c r="A5" i="92"/>
  <c r="A6" i="92" s="1"/>
  <c r="A7" i="92" s="1"/>
  <c r="A8" i="92" s="1"/>
  <c r="A9" i="92" s="1"/>
  <c r="A10" i="92" s="1"/>
  <c r="A11" i="92" s="1"/>
  <c r="A12" i="92" s="1"/>
  <c r="A13" i="92" s="1"/>
  <c r="A14" i="92" s="1"/>
  <c r="A15" i="92" s="1"/>
  <c r="A16" i="92" s="1"/>
  <c r="A17" i="92" s="1"/>
  <c r="A18" i="92" s="1"/>
  <c r="A19" i="92" s="1"/>
  <c r="A20" i="92" s="1"/>
  <c r="A21" i="92" s="1"/>
  <c r="A22" i="92" s="1"/>
  <c r="A23" i="92" s="1"/>
  <c r="A24" i="92" s="1"/>
  <c r="A25" i="92" s="1"/>
  <c r="A26" i="92" s="1"/>
  <c r="A27" i="92" s="1"/>
  <c r="H5" i="266"/>
  <c r="J5" i="266" s="1"/>
  <c r="L5" i="266" l="1"/>
  <c r="G6" i="294"/>
  <c r="I6" i="294" s="1"/>
  <c r="G7" i="294"/>
  <c r="I7" i="294" s="1"/>
  <c r="A137" i="80"/>
  <c r="A138" i="80" s="1"/>
  <c r="A139" i="80" s="1"/>
  <c r="A140" i="80" s="1"/>
  <c r="A141" i="80" s="1"/>
  <c r="A142" i="80" s="1"/>
  <c r="A143" i="80" s="1"/>
  <c r="A144" i="80" s="1"/>
  <c r="A145" i="80" s="1"/>
  <c r="A146" i="80" s="1"/>
  <c r="A147" i="80" s="1"/>
  <c r="A148" i="80" s="1"/>
  <c r="A149" i="80" s="1"/>
  <c r="A150" i="80" s="1"/>
  <c r="A151" i="80" s="1"/>
  <c r="A152" i="80" s="1"/>
  <c r="A153" i="80" s="1"/>
  <c r="A154" i="80" s="1"/>
  <c r="A155" i="80" s="1"/>
  <c r="A156" i="80" s="1"/>
  <c r="A157" i="80" s="1"/>
  <c r="G138" i="80"/>
  <c r="G4" i="294"/>
  <c r="I4" i="294" s="1"/>
  <c r="G5" i="294"/>
  <c r="I5" i="294" s="1"/>
  <c r="A3" i="294"/>
  <c r="A4" i="294" s="1"/>
  <c r="A5" i="294" s="1"/>
  <c r="A6" i="294" s="1"/>
  <c r="A7" i="294" s="1"/>
  <c r="A8" i="294" s="1"/>
  <c r="A9" i="294" s="1"/>
  <c r="G2" i="294"/>
  <c r="I2" i="294" s="1"/>
  <c r="G3" i="294"/>
  <c r="I3" i="294" s="1"/>
  <c r="G28" i="294"/>
  <c r="I28" i="294" s="1"/>
  <c r="G27" i="294"/>
  <c r="I27" i="294" s="1"/>
  <c r="G26" i="294"/>
  <c r="I26" i="294" s="1"/>
  <c r="G25" i="294"/>
  <c r="I25" i="294" s="1"/>
  <c r="G24" i="294"/>
  <c r="I24" i="294" s="1"/>
  <c r="G23" i="294"/>
  <c r="I23" i="294" s="1"/>
  <c r="G22" i="294"/>
  <c r="I22" i="294" s="1"/>
  <c r="G21" i="294"/>
  <c r="I21" i="294" s="1"/>
  <c r="G20" i="294"/>
  <c r="I20" i="294" s="1"/>
  <c r="G137" i="80"/>
  <c r="L94" i="294" l="1"/>
  <c r="A10" i="294"/>
  <c r="A11" i="294" s="1"/>
  <c r="A12" i="294" s="1"/>
  <c r="A13" i="294" s="1"/>
  <c r="A14" i="294" s="1"/>
  <c r="A15" i="294" s="1"/>
  <c r="A16" i="294" s="1"/>
  <c r="A17" i="294" s="1"/>
  <c r="H4" i="291"/>
  <c r="I4" i="291" s="1"/>
  <c r="K4" i="291" s="1"/>
  <c r="H6" i="291"/>
  <c r="I6" i="291" s="1"/>
  <c r="K6" i="291" s="1"/>
  <c r="H7" i="291"/>
  <c r="I7" i="291" s="1"/>
  <c r="K7" i="291" s="1"/>
  <c r="N41" i="291"/>
  <c r="N35" i="291"/>
  <c r="A4" i="291"/>
  <c r="A5" i="291" s="1"/>
  <c r="A6" i="291" s="1"/>
  <c r="A7" i="291" s="1"/>
  <c r="A8" i="291" s="1"/>
  <c r="A9" i="291" s="1"/>
  <c r="A10" i="291" s="1"/>
  <c r="A11" i="291" s="1"/>
  <c r="A12" i="291" s="1"/>
  <c r="A13" i="291" s="1"/>
  <c r="A14" i="291" s="1"/>
  <c r="A15" i="291" s="1"/>
  <c r="A16" i="291" s="1"/>
  <c r="A17" i="291" s="1"/>
  <c r="A18" i="291" s="1"/>
  <c r="A19" i="291" s="1"/>
  <c r="A20" i="291" s="1"/>
  <c r="A21" i="291" s="1"/>
  <c r="A22" i="291" s="1"/>
  <c r="A23" i="291" s="1"/>
  <c r="A24" i="291" s="1"/>
  <c r="H3" i="291"/>
  <c r="I3" i="291" s="1"/>
  <c r="G136" i="80"/>
  <c r="N15" i="142"/>
  <c r="C182" i="123"/>
  <c r="G172" i="123"/>
  <c r="G171" i="123"/>
  <c r="G170" i="123"/>
  <c r="G169" i="123"/>
  <c r="C585" i="5"/>
  <c r="G576" i="5"/>
  <c r="G575" i="5"/>
  <c r="G574" i="5"/>
  <c r="A574" i="5"/>
  <c r="A575" i="5" s="1"/>
  <c r="A576" i="5" s="1"/>
  <c r="A577" i="5" s="1"/>
  <c r="A578" i="5" s="1"/>
  <c r="A579" i="5" s="1"/>
  <c r="A580" i="5" s="1"/>
  <c r="A581" i="5" s="1"/>
  <c r="A582" i="5" s="1"/>
  <c r="A583" i="5" s="1"/>
  <c r="A584" i="5" s="1"/>
  <c r="G573" i="5"/>
  <c r="C119" i="80"/>
  <c r="G113" i="80"/>
  <c r="G112" i="80"/>
  <c r="G111" i="80"/>
  <c r="N17" i="3"/>
  <c r="G99" i="267"/>
  <c r="H22" i="103"/>
  <c r="J22" i="103" s="1"/>
  <c r="L22" i="103" s="1"/>
  <c r="H7" i="137"/>
  <c r="J7" i="137" s="1"/>
  <c r="L7" i="137" s="1"/>
  <c r="H17" i="145"/>
  <c r="J17" i="145" s="1"/>
  <c r="H6" i="265"/>
  <c r="J6" i="265" s="1"/>
  <c r="L6" i="265" s="1"/>
  <c r="H14" i="144"/>
  <c r="J14" i="144" s="1"/>
  <c r="L14" i="144" s="1"/>
  <c r="H13" i="99"/>
  <c r="J13" i="99" s="1"/>
  <c r="L13" i="99" s="1"/>
  <c r="G110" i="80"/>
  <c r="G8" i="279"/>
  <c r="I8" i="279" s="1"/>
  <c r="H8" i="125"/>
  <c r="J8" i="125" s="1"/>
  <c r="L41" i="291" l="1"/>
  <c r="F587" i="5"/>
  <c r="F593" i="5" s="1"/>
  <c r="E170" i="80"/>
  <c r="A18" i="294"/>
  <c r="A19" i="294" s="1"/>
  <c r="A20" i="294" s="1"/>
  <c r="A21" i="294" s="1"/>
  <c r="A22" i="294" s="1"/>
  <c r="A23" i="294" s="1"/>
  <c r="A24" i="294" s="1"/>
  <c r="A25" i="294" s="1"/>
  <c r="A26" i="294" s="1"/>
  <c r="A27" i="294" s="1"/>
  <c r="A28" i="294" s="1"/>
  <c r="A29" i="294" s="1"/>
  <c r="A30" i="294" s="1"/>
  <c r="A31" i="294" s="1"/>
  <c r="A32" i="294" s="1"/>
  <c r="A33" i="294" s="1"/>
  <c r="A34" i="294" s="1"/>
  <c r="A35" i="294" s="1"/>
  <c r="A36" i="294" s="1"/>
  <c r="A37" i="294" s="1"/>
  <c r="A38" i="294" s="1"/>
  <c r="A39" i="294" s="1"/>
  <c r="A40" i="294" s="1"/>
  <c r="A41" i="294" s="1"/>
  <c r="A42" i="294" s="1"/>
  <c r="A43" i="294" s="1"/>
  <c r="A44" i="294" s="1"/>
  <c r="A45" i="294" s="1"/>
  <c r="A46" i="294" s="1"/>
  <c r="A47" i="294" s="1"/>
  <c r="A48" i="294" s="1"/>
  <c r="A49" i="294" s="1"/>
  <c r="A50" i="294" s="1"/>
  <c r="A51" i="294" s="1"/>
  <c r="A52" i="294" s="1"/>
  <c r="A53" i="294" s="1"/>
  <c r="A54" i="294" s="1"/>
  <c r="A55" i="294" s="1"/>
  <c r="A56" i="294" s="1"/>
  <c r="A57" i="294" s="1"/>
  <c r="A58" i="294" s="1"/>
  <c r="A59" i="294" s="1"/>
  <c r="A60" i="294" s="1"/>
  <c r="A61" i="294" s="1"/>
  <c r="A62" i="294" s="1"/>
  <c r="A63" i="294" s="1"/>
  <c r="A64" i="294" s="1"/>
  <c r="A65" i="294" s="1"/>
  <c r="A66" i="294" s="1"/>
  <c r="A67" i="294" s="1"/>
  <c r="A68" i="294" s="1"/>
  <c r="A69" i="294" s="1"/>
  <c r="A70" i="294" s="1"/>
  <c r="A71" i="294" s="1"/>
  <c r="A72" i="294" s="1"/>
  <c r="K3" i="291"/>
  <c r="L17" i="145"/>
  <c r="L8" i="125"/>
  <c r="H10" i="3"/>
  <c r="J10" i="3" s="1"/>
  <c r="L10" i="3" s="1"/>
  <c r="H10" i="142"/>
  <c r="J10" i="142" s="1"/>
  <c r="L10" i="142" s="1"/>
  <c r="G5" i="279"/>
  <c r="I5" i="279" s="1"/>
  <c r="G6" i="279"/>
  <c r="I6" i="279" s="1"/>
  <c r="G7" i="279"/>
  <c r="I7" i="279" s="1"/>
  <c r="H6" i="137"/>
  <c r="J6" i="137" s="1"/>
  <c r="L105" i="267"/>
  <c r="G95" i="267"/>
  <c r="I95" i="267" s="1"/>
  <c r="G96" i="267"/>
  <c r="I96" i="267" s="1"/>
  <c r="G97" i="267"/>
  <c r="I97" i="267" s="1"/>
  <c r="G98" i="267"/>
  <c r="I98" i="267" s="1"/>
  <c r="I99" i="267"/>
  <c r="N21" i="288"/>
  <c r="A4" i="288"/>
  <c r="A5" i="288" s="1"/>
  <c r="A6" i="288" s="1"/>
  <c r="A7" i="288" s="1"/>
  <c r="A8" i="288" s="1"/>
  <c r="A9" i="288" s="1"/>
  <c r="A10" i="288" s="1"/>
  <c r="H3" i="288"/>
  <c r="J3" i="288" s="1"/>
  <c r="N16" i="287"/>
  <c r="M16" i="287"/>
  <c r="H4" i="287"/>
  <c r="J4" i="287" s="1"/>
  <c r="L4" i="287" s="1"/>
  <c r="A4" i="287"/>
  <c r="A5" i="287" s="1"/>
  <c r="A6" i="287" s="1"/>
  <c r="A7" i="287" s="1"/>
  <c r="A8" i="287" s="1"/>
  <c r="A9" i="287" s="1"/>
  <c r="A10" i="287" s="1"/>
  <c r="H3" i="287"/>
  <c r="J3" i="287" s="1"/>
  <c r="A8" i="286"/>
  <c r="A9" i="286" s="1"/>
  <c r="A10" i="286" s="1"/>
  <c r="A11" i="286" s="1"/>
  <c r="A12" i="286" s="1"/>
  <c r="A13" i="286" s="1"/>
  <c r="A14" i="286" s="1"/>
  <c r="A15" i="286" s="1"/>
  <c r="A16" i="286" s="1"/>
  <c r="A17" i="286" s="1"/>
  <c r="A18" i="286" s="1"/>
  <c r="A19" i="286" s="1"/>
  <c r="A20" i="286" s="1"/>
  <c r="A21" i="286" s="1"/>
  <c r="A22" i="286" s="1"/>
  <c r="A23" i="286" s="1"/>
  <c r="A24" i="286" s="1"/>
  <c r="A25" i="286" s="1"/>
  <c r="A26" i="286" s="1"/>
  <c r="G106" i="80"/>
  <c r="G107" i="80"/>
  <c r="G108" i="80"/>
  <c r="G109" i="80"/>
  <c r="H5" i="137"/>
  <c r="J5" i="137" s="1"/>
  <c r="H16" i="21"/>
  <c r="I16" i="21" s="1"/>
  <c r="H4" i="284"/>
  <c r="J4" i="284" s="1"/>
  <c r="L4" i="284" s="1"/>
  <c r="H7" i="125"/>
  <c r="J7" i="125" s="1"/>
  <c r="G69" i="267"/>
  <c r="L5" i="137" l="1"/>
  <c r="M13" i="287"/>
  <c r="N19" i="287" s="1"/>
  <c r="L6" i="137"/>
  <c r="L3" i="288"/>
  <c r="L3" i="287"/>
  <c r="L7" i="125"/>
  <c r="H12" i="99"/>
  <c r="J12" i="99" s="1"/>
  <c r="L12" i="99" s="1"/>
  <c r="H16" i="145"/>
  <c r="J16" i="145" s="1"/>
  <c r="L16" i="145" s="1"/>
  <c r="L103" i="267"/>
  <c r="H5" i="39"/>
  <c r="J5" i="39" s="1"/>
  <c r="L5" i="39" s="1"/>
  <c r="M19" i="287" l="1"/>
  <c r="N24" i="288"/>
  <c r="M24" i="288"/>
  <c r="G85" i="267"/>
  <c r="I85" i="267" s="1"/>
  <c r="G86" i="267"/>
  <c r="I86" i="267" s="1"/>
  <c r="G87" i="267"/>
  <c r="I87" i="267" s="1"/>
  <c r="G88" i="267"/>
  <c r="I88" i="267" s="1"/>
  <c r="G89" i="267"/>
  <c r="I89" i="267" s="1"/>
  <c r="G90" i="267"/>
  <c r="I90" i="267" s="1"/>
  <c r="G91" i="267"/>
  <c r="I91" i="267" s="1"/>
  <c r="G92" i="267"/>
  <c r="I92" i="267" s="1"/>
  <c r="G93" i="267"/>
  <c r="I93" i="267" s="1"/>
  <c r="G94" i="267"/>
  <c r="I94" i="267" s="1"/>
  <c r="L5" i="234"/>
  <c r="H4" i="234"/>
  <c r="L4" i="234" s="1"/>
  <c r="G3" i="285"/>
  <c r="I3" i="285" s="1"/>
  <c r="H13" i="143"/>
  <c r="J13" i="143" s="1"/>
  <c r="L13" i="143" s="1"/>
  <c r="H12" i="143"/>
  <c r="J12" i="143" s="1"/>
  <c r="L12" i="143" s="1"/>
  <c r="L107" i="267" l="1"/>
  <c r="H4" i="39" l="1"/>
  <c r="J4" i="39" s="1"/>
  <c r="L4" i="39" l="1"/>
  <c r="L11" i="285"/>
  <c r="A3" i="285"/>
  <c r="A4" i="285" s="1"/>
  <c r="A5" i="285" s="1"/>
  <c r="A6" i="285" s="1"/>
  <c r="A7" i="285" s="1"/>
  <c r="G2" i="285"/>
  <c r="I2" i="285" s="1"/>
  <c r="L9" i="285" s="1"/>
  <c r="G104" i="80"/>
  <c r="G105" i="80"/>
  <c r="H15" i="145"/>
  <c r="J15" i="145" s="1"/>
  <c r="L15" i="145" s="1"/>
  <c r="L13" i="285" l="1"/>
  <c r="N16" i="284"/>
  <c r="M16" i="284"/>
  <c r="A4" i="284"/>
  <c r="A5" i="284" s="1"/>
  <c r="A6" i="284" s="1"/>
  <c r="A7" i="284" s="1"/>
  <c r="A8" i="284" s="1"/>
  <c r="A9" i="284" s="1"/>
  <c r="A10" i="284" s="1"/>
  <c r="H3" i="284"/>
  <c r="J3" i="284" s="1"/>
  <c r="M13" i="284" s="1"/>
  <c r="I69" i="267"/>
  <c r="H5" i="268"/>
  <c r="J5" i="268" s="1"/>
  <c r="L5" i="268" s="1"/>
  <c r="H14" i="145"/>
  <c r="J14" i="145" s="1"/>
  <c r="H13" i="144"/>
  <c r="J13" i="144" s="1"/>
  <c r="L13" i="144" s="1"/>
  <c r="L14" i="145" l="1"/>
  <c r="L3" i="284"/>
  <c r="A104" i="80"/>
  <c r="A105" i="80" s="1"/>
  <c r="A106" i="80" s="1"/>
  <c r="A107" i="80" s="1"/>
  <c r="A108" i="80" s="1"/>
  <c r="A109" i="80" s="1"/>
  <c r="A110" i="80" s="1"/>
  <c r="A111" i="80" s="1"/>
  <c r="A112" i="80" s="1"/>
  <c r="A113" i="80" s="1"/>
  <c r="A114" i="80" s="1"/>
  <c r="A115" i="80" s="1"/>
  <c r="A116" i="80" s="1"/>
  <c r="G103" i="80"/>
  <c r="G82" i="267"/>
  <c r="I82" i="267" s="1"/>
  <c r="G83" i="267"/>
  <c r="I83" i="267" s="1"/>
  <c r="G84" i="267"/>
  <c r="I84" i="267" s="1"/>
  <c r="C86" i="80"/>
  <c r="G82" i="80"/>
  <c r="G83" i="80"/>
  <c r="H13" i="145"/>
  <c r="J13" i="145" s="1"/>
  <c r="L13" i="145" s="1"/>
  <c r="H11" i="99"/>
  <c r="J11" i="99" s="1"/>
  <c r="H5" i="269"/>
  <c r="J5" i="269" s="1"/>
  <c r="L5" i="269" s="1"/>
  <c r="E122" i="80" l="1"/>
  <c r="E128" i="80" s="1"/>
  <c r="L11" i="99"/>
  <c r="M19" i="284"/>
  <c r="N19" i="284"/>
  <c r="H7" i="282"/>
  <c r="J7" i="282" s="1"/>
  <c r="L7" i="282" s="1"/>
  <c r="H8" i="282"/>
  <c r="J8" i="282" s="1"/>
  <c r="L8" i="282" s="1"/>
  <c r="N16" i="282"/>
  <c r="H6" i="282"/>
  <c r="J6" i="282" s="1"/>
  <c r="L6" i="282" s="1"/>
  <c r="H5" i="282"/>
  <c r="J5" i="282" s="1"/>
  <c r="L5" i="282" s="1"/>
  <c r="H4" i="282"/>
  <c r="J4" i="282" s="1"/>
  <c r="L4" i="282" s="1"/>
  <c r="A4" i="282"/>
  <c r="A5" i="282" s="1"/>
  <c r="A6" i="282" s="1"/>
  <c r="A7" i="282" s="1"/>
  <c r="A8" i="282" s="1"/>
  <c r="A9" i="282" s="1"/>
  <c r="A10" i="282" s="1"/>
  <c r="H3" i="282"/>
  <c r="J3" i="282" s="1"/>
  <c r="H3" i="39"/>
  <c r="J3" i="39" s="1"/>
  <c r="N16" i="39"/>
  <c r="H5" i="265"/>
  <c r="J5" i="265" s="1"/>
  <c r="L5" i="265" s="1"/>
  <c r="N13" i="39" l="1"/>
  <c r="L3" i="39"/>
  <c r="N13" i="282"/>
  <c r="L3" i="282"/>
  <c r="O16" i="282" s="1"/>
  <c r="O19" i="282" l="1"/>
  <c r="N19" i="282"/>
  <c r="G80" i="267"/>
  <c r="I80" i="267" s="1"/>
  <c r="G81" i="267"/>
  <c r="I81" i="267" s="1"/>
  <c r="H9" i="99" l="1"/>
  <c r="H10" i="99"/>
  <c r="G70" i="267" l="1"/>
  <c r="I70" i="267" s="1"/>
  <c r="G71" i="267"/>
  <c r="I71" i="267" s="1"/>
  <c r="G72" i="267"/>
  <c r="I72" i="267" s="1"/>
  <c r="G73" i="267"/>
  <c r="I73" i="267" s="1"/>
  <c r="G74" i="267"/>
  <c r="I74" i="267" s="1"/>
  <c r="G75" i="267"/>
  <c r="I75" i="267" s="1"/>
  <c r="G76" i="267"/>
  <c r="I76" i="267" s="1"/>
  <c r="G77" i="267"/>
  <c r="I77" i="267" s="1"/>
  <c r="G78" i="267"/>
  <c r="I78" i="267" s="1"/>
  <c r="G79" i="267"/>
  <c r="I79" i="267" s="1"/>
  <c r="J10" i="99"/>
  <c r="L10" i="99" s="1"/>
  <c r="G80" i="80"/>
  <c r="G81" i="80"/>
  <c r="H11" i="143"/>
  <c r="J11" i="143" s="1"/>
  <c r="G12" i="281"/>
  <c r="G13" i="281"/>
  <c r="G14" i="281"/>
  <c r="G15" i="281"/>
  <c r="G16" i="281"/>
  <c r="G17" i="281"/>
  <c r="G18" i="281"/>
  <c r="G19" i="281"/>
  <c r="G20" i="281"/>
  <c r="G21" i="281"/>
  <c r="G22" i="281"/>
  <c r="G23" i="281"/>
  <c r="G24" i="281"/>
  <c r="G25" i="281"/>
  <c r="G26" i="281"/>
  <c r="G27" i="281"/>
  <c r="G28" i="281"/>
  <c r="G29" i="281"/>
  <c r="G30" i="281"/>
  <c r="G31" i="281"/>
  <c r="G32" i="281"/>
  <c r="G33" i="281"/>
  <c r="G34" i="281"/>
  <c r="G35" i="281"/>
  <c r="G36" i="281"/>
  <c r="G11" i="281"/>
  <c r="A12" i="281"/>
  <c r="A13" i="281" s="1"/>
  <c r="A14" i="281" s="1"/>
  <c r="A15" i="281" s="1"/>
  <c r="A16" i="281" s="1"/>
  <c r="A17" i="281" s="1"/>
  <c r="A18" i="281" s="1"/>
  <c r="A19" i="281" s="1"/>
  <c r="A20" i="281" s="1"/>
  <c r="A21" i="281" s="1"/>
  <c r="A22" i="281" s="1"/>
  <c r="A23" i="281" s="1"/>
  <c r="A24" i="281" s="1"/>
  <c r="A25" i="281" s="1"/>
  <c r="A26" i="281" s="1"/>
  <c r="A27" i="281" s="1"/>
  <c r="A28" i="281" s="1"/>
  <c r="A29" i="281" s="1"/>
  <c r="A30" i="281" s="1"/>
  <c r="A31" i="281" s="1"/>
  <c r="A32" i="281" s="1"/>
  <c r="A33" i="281" s="1"/>
  <c r="A34" i="281" s="1"/>
  <c r="A35" i="281" s="1"/>
  <c r="A36" i="281" s="1"/>
  <c r="D32" i="280"/>
  <c r="K32" i="280"/>
  <c r="H7" i="280"/>
  <c r="H8" i="280" s="1"/>
  <c r="H9" i="280" s="1"/>
  <c r="H10" i="280" s="1"/>
  <c r="H11" i="280" s="1"/>
  <c r="H12" i="280" s="1"/>
  <c r="H13" i="280" s="1"/>
  <c r="H14" i="280" s="1"/>
  <c r="H15" i="280" s="1"/>
  <c r="H16" i="280" s="1"/>
  <c r="H17" i="280" s="1"/>
  <c r="H18" i="280" s="1"/>
  <c r="H19" i="280" s="1"/>
  <c r="H20" i="280" s="1"/>
  <c r="H21" i="280" s="1"/>
  <c r="H22" i="280" s="1"/>
  <c r="H23" i="280" s="1"/>
  <c r="H24" i="280" s="1"/>
  <c r="H25" i="280" s="1"/>
  <c r="H26" i="280" s="1"/>
  <c r="A7" i="280"/>
  <c r="A8" i="280" s="1"/>
  <c r="A9" i="280" s="1"/>
  <c r="A10" i="280" s="1"/>
  <c r="A11" i="280" s="1"/>
  <c r="A12" i="280" s="1"/>
  <c r="A13" i="280" s="1"/>
  <c r="A14" i="280" s="1"/>
  <c r="A15" i="280" s="1"/>
  <c r="A16" i="280" s="1"/>
  <c r="A17" i="280" s="1"/>
  <c r="A18" i="280" s="1"/>
  <c r="A19" i="280" s="1"/>
  <c r="A20" i="280" s="1"/>
  <c r="A21" i="280" s="1"/>
  <c r="A22" i="280" s="1"/>
  <c r="A23" i="280" s="1"/>
  <c r="A24" i="280" s="1"/>
  <c r="A25" i="280" s="1"/>
  <c r="A26" i="280" s="1"/>
  <c r="A27" i="280" s="1"/>
  <c r="A28" i="280" s="1"/>
  <c r="A29" i="280" s="1"/>
  <c r="G48" i="267"/>
  <c r="I48" i="267" s="1"/>
  <c r="G49" i="267"/>
  <c r="I49" i="267" s="1"/>
  <c r="G58" i="271"/>
  <c r="G59" i="271"/>
  <c r="N30" i="145"/>
  <c r="G46" i="267"/>
  <c r="I46" i="267" s="1"/>
  <c r="K18" i="261"/>
  <c r="K20" i="261"/>
  <c r="H6" i="102"/>
  <c r="J6" i="102" s="1"/>
  <c r="H4" i="269"/>
  <c r="J4" i="269" s="1"/>
  <c r="L4" i="269" s="1"/>
  <c r="H9" i="142"/>
  <c r="J9" i="142" s="1"/>
  <c r="L9" i="142" s="1"/>
  <c r="G3" i="279"/>
  <c r="I3" i="279" s="1"/>
  <c r="G4" i="279"/>
  <c r="I4" i="279" s="1"/>
  <c r="L14" i="279"/>
  <c r="A3" i="279"/>
  <c r="A4" i="279" s="1"/>
  <c r="A5" i="279" s="1"/>
  <c r="A6" i="279" s="1"/>
  <c r="A7" i="279" s="1"/>
  <c r="A8" i="279" s="1"/>
  <c r="A9" i="279" s="1"/>
  <c r="A10" i="279" s="1"/>
  <c r="G2" i="279"/>
  <c r="I2" i="279" s="1"/>
  <c r="H3" i="174"/>
  <c r="J3" i="174" s="1"/>
  <c r="G40" i="281" l="1"/>
  <c r="L3" i="174"/>
  <c r="N13" i="174"/>
  <c r="L12" i="279"/>
  <c r="L16" i="279" s="1"/>
  <c r="G37" i="280"/>
  <c r="L11" i="143"/>
  <c r="L6" i="102"/>
  <c r="G47" i="267"/>
  <c r="I47" i="267" s="1"/>
  <c r="G57" i="271"/>
  <c r="H4" i="268"/>
  <c r="J4" i="268" s="1"/>
  <c r="G45" i="267"/>
  <c r="I45" i="267" s="1"/>
  <c r="J9" i="99"/>
  <c r="H9" i="143"/>
  <c r="J9" i="143" s="1"/>
  <c r="L9" i="143" s="1"/>
  <c r="H10" i="143"/>
  <c r="J10" i="143" s="1"/>
  <c r="L10" i="143" s="1"/>
  <c r="L4" i="268" l="1"/>
  <c r="L9" i="99"/>
  <c r="G43" i="267"/>
  <c r="I43" i="267" s="1"/>
  <c r="G44" i="267"/>
  <c r="I44" i="267" s="1"/>
  <c r="G55" i="271"/>
  <c r="G56" i="271"/>
  <c r="G54" i="271"/>
  <c r="H6" i="255" l="1"/>
  <c r="J6" i="255" s="1"/>
  <c r="L6" i="255" s="1"/>
  <c r="H21" i="103"/>
  <c r="J21" i="103" s="1"/>
  <c r="L21" i="103" s="1"/>
  <c r="C10" i="278"/>
  <c r="A4" i="278"/>
  <c r="A5" i="278" s="1"/>
  <c r="A6" i="278" s="1"/>
  <c r="A7" i="278" s="1"/>
  <c r="A8" i="278" s="1"/>
  <c r="A9" i="278" s="1"/>
  <c r="G3" i="278"/>
  <c r="D13" i="278" s="1"/>
  <c r="D19" i="278" s="1"/>
  <c r="C51" i="131"/>
  <c r="A45" i="131"/>
  <c r="A46" i="131" s="1"/>
  <c r="A47" i="131" s="1"/>
  <c r="A48" i="131" s="1"/>
  <c r="A49" i="131" s="1"/>
  <c r="A50" i="131" s="1"/>
  <c r="G44" i="131"/>
  <c r="D54" i="131" s="1"/>
  <c r="D60" i="131" s="1"/>
  <c r="G78" i="80"/>
  <c r="G79" i="80"/>
  <c r="G77" i="80"/>
  <c r="H8" i="142"/>
  <c r="J8" i="142" s="1"/>
  <c r="L8" i="142" s="1"/>
  <c r="H20" i="103"/>
  <c r="J20" i="103" s="1"/>
  <c r="C556" i="5"/>
  <c r="G554" i="5"/>
  <c r="G555" i="5"/>
  <c r="F11" i="261"/>
  <c r="H11" i="261" s="1"/>
  <c r="F12" i="261"/>
  <c r="H12" i="261" s="1"/>
  <c r="F13" i="261"/>
  <c r="H13" i="261"/>
  <c r="G53" i="271"/>
  <c r="G42" i="267"/>
  <c r="I42" i="267" s="1"/>
  <c r="G40" i="267"/>
  <c r="I40" i="267" s="1"/>
  <c r="G41" i="267"/>
  <c r="I41" i="267" s="1"/>
  <c r="G39" i="267"/>
  <c r="I39" i="267" s="1"/>
  <c r="G44" i="271"/>
  <c r="G45" i="271"/>
  <c r="H8" i="99"/>
  <c r="J8" i="99" s="1"/>
  <c r="L8" i="99" s="1"/>
  <c r="G38" i="267"/>
  <c r="I38" i="267" s="1"/>
  <c r="G52" i="271"/>
  <c r="K16" i="261" l="1"/>
  <c r="K22" i="261" s="1"/>
  <c r="L20" i="103"/>
  <c r="H12" i="145" l="1"/>
  <c r="J12" i="145" s="1"/>
  <c r="L12" i="145" s="1"/>
  <c r="H11" i="145" l="1"/>
  <c r="J11" i="145" s="1"/>
  <c r="L11" i="145" s="1"/>
  <c r="G50" i="267"/>
  <c r="I50" i="267" s="1"/>
  <c r="G51" i="267"/>
  <c r="I51" i="267" s="1"/>
  <c r="G52" i="267"/>
  <c r="I52" i="267" s="1"/>
  <c r="G53" i="267"/>
  <c r="I53" i="267" s="1"/>
  <c r="G54" i="267"/>
  <c r="I54" i="267" s="1"/>
  <c r="G55" i="267"/>
  <c r="I55" i="267" s="1"/>
  <c r="G56" i="267"/>
  <c r="I56" i="267" s="1"/>
  <c r="G57" i="267"/>
  <c r="I57" i="267" s="1"/>
  <c r="G58" i="267"/>
  <c r="I58" i="267" s="1"/>
  <c r="G59" i="267"/>
  <c r="I59" i="267" s="1"/>
  <c r="G60" i="267"/>
  <c r="I60" i="267" s="1"/>
  <c r="G61" i="267"/>
  <c r="I61" i="267" s="1"/>
  <c r="G62" i="267"/>
  <c r="I62" i="267" s="1"/>
  <c r="G63" i="267"/>
  <c r="I63" i="267" s="1"/>
  <c r="G64" i="267"/>
  <c r="I64" i="267" s="1"/>
  <c r="G65" i="267"/>
  <c r="I65" i="267" s="1"/>
  <c r="G66" i="267"/>
  <c r="I66" i="267" s="1"/>
  <c r="G67" i="267"/>
  <c r="I67" i="267" s="1"/>
  <c r="G68" i="267"/>
  <c r="I68" i="267" s="1"/>
  <c r="G37" i="267"/>
  <c r="I37" i="267" s="1"/>
  <c r="G36" i="267"/>
  <c r="I36" i="267" s="1"/>
  <c r="G35" i="267"/>
  <c r="I35" i="267" s="1"/>
  <c r="G34" i="267"/>
  <c r="I34" i="267" s="1"/>
  <c r="G33" i="267"/>
  <c r="I33" i="267" s="1"/>
  <c r="G32" i="267"/>
  <c r="I32" i="267" s="1"/>
  <c r="G51" i="271"/>
  <c r="G7" i="271"/>
  <c r="G8" i="271"/>
  <c r="G9" i="271"/>
  <c r="G10" i="271"/>
  <c r="G11" i="271"/>
  <c r="G12" i="271"/>
  <c r="G13" i="271"/>
  <c r="G14" i="271"/>
  <c r="G15" i="271"/>
  <c r="G16" i="271"/>
  <c r="G17" i="271"/>
  <c r="G18" i="271"/>
  <c r="G19" i="271"/>
  <c r="G20" i="271"/>
  <c r="G21" i="271"/>
  <c r="G22" i="271"/>
  <c r="G23" i="271"/>
  <c r="G24" i="271"/>
  <c r="G25" i="271"/>
  <c r="G26" i="271"/>
  <c r="G27" i="271"/>
  <c r="G28" i="271"/>
  <c r="G29" i="271"/>
  <c r="G30" i="271"/>
  <c r="G31" i="271"/>
  <c r="G32" i="271"/>
  <c r="G33" i="271"/>
  <c r="G34" i="271"/>
  <c r="G35" i="271"/>
  <c r="G36" i="271"/>
  <c r="G37" i="271"/>
  <c r="G38" i="271"/>
  <c r="G39" i="271"/>
  <c r="G40" i="271"/>
  <c r="G41" i="271"/>
  <c r="G42" i="271"/>
  <c r="G43" i="271"/>
  <c r="G46" i="271"/>
  <c r="G47" i="271"/>
  <c r="G48" i="271"/>
  <c r="G49" i="271"/>
  <c r="G50" i="271"/>
  <c r="A7" i="271"/>
  <c r="A8" i="271" s="1"/>
  <c r="A9" i="271" s="1"/>
  <c r="A10" i="271" s="1"/>
  <c r="A11" i="271" s="1"/>
  <c r="A12" i="271" s="1"/>
  <c r="A13" i="271" s="1"/>
  <c r="A14" i="271" s="1"/>
  <c r="A15" i="271" s="1"/>
  <c r="A16" i="271" s="1"/>
  <c r="A17" i="271" s="1"/>
  <c r="A18" i="271" s="1"/>
  <c r="A19" i="271" s="1"/>
  <c r="A20" i="271" s="1"/>
  <c r="A21" i="271" s="1"/>
  <c r="A22" i="271" s="1"/>
  <c r="A23" i="271" s="1"/>
  <c r="A24" i="271" s="1"/>
  <c r="A25" i="271" s="1"/>
  <c r="A26" i="271" s="1"/>
  <c r="A27" i="271" s="1"/>
  <c r="A28" i="271" s="1"/>
  <c r="A29" i="271" s="1"/>
  <c r="A30" i="271" s="1"/>
  <c r="A31" i="271" s="1"/>
  <c r="A32" i="271" s="1"/>
  <c r="A33" i="271" s="1"/>
  <c r="A34" i="271" s="1"/>
  <c r="A35" i="271" s="1"/>
  <c r="A36" i="271" s="1"/>
  <c r="A37" i="271" s="1"/>
  <c r="A38" i="271" s="1"/>
  <c r="A39" i="271" s="1"/>
  <c r="A40" i="271" s="1"/>
  <c r="A41" i="271" s="1"/>
  <c r="A42" i="271" s="1"/>
  <c r="A43" i="271" s="1"/>
  <c r="A44" i="271" s="1"/>
  <c r="A45" i="271" s="1"/>
  <c r="A46" i="271" s="1"/>
  <c r="A47" i="271" s="1"/>
  <c r="A48" i="271" s="1"/>
  <c r="A49" i="271" s="1"/>
  <c r="A50" i="271" s="1"/>
  <c r="A51" i="271" s="1"/>
  <c r="A52" i="271" s="1"/>
  <c r="A53" i="271" s="1"/>
  <c r="A54" i="271" s="1"/>
  <c r="A55" i="271" s="1"/>
  <c r="A56" i="271" s="1"/>
  <c r="A57" i="271" s="1"/>
  <c r="A58" i="271" s="1"/>
  <c r="A59" i="271" s="1"/>
  <c r="G6" i="271"/>
  <c r="H19" i="103"/>
  <c r="J19" i="103" s="1"/>
  <c r="L19" i="103" l="1"/>
  <c r="H18" i="103"/>
  <c r="J18" i="103" s="1"/>
  <c r="L18" i="103" s="1"/>
  <c r="G76" i="80"/>
  <c r="G75" i="80"/>
  <c r="H6" i="41" l="1"/>
  <c r="I6" i="41" s="1"/>
  <c r="K6" i="41" s="1"/>
  <c r="H4" i="265"/>
  <c r="J4" i="265" s="1"/>
  <c r="G31" i="267"/>
  <c r="I31" i="267" s="1"/>
  <c r="H3" i="269"/>
  <c r="J3" i="269" s="1"/>
  <c r="H7" i="142"/>
  <c r="J7" i="142" s="1"/>
  <c r="L3" i="269" l="1"/>
  <c r="M13" i="269"/>
  <c r="L4" i="265"/>
  <c r="L7" i="142"/>
  <c r="H10" i="145"/>
  <c r="J10" i="145" s="1"/>
  <c r="L10" i="145" s="1"/>
  <c r="H5" i="41"/>
  <c r="I5" i="41" s="1"/>
  <c r="K5" i="41" s="1"/>
  <c r="G30" i="267"/>
  <c r="I30" i="267" s="1"/>
  <c r="H3" i="270"/>
  <c r="J3" i="270" s="1"/>
  <c r="N16" i="270"/>
  <c r="M16" i="270"/>
  <c r="A4" i="270"/>
  <c r="A5" i="270" s="1"/>
  <c r="A6" i="270" s="1"/>
  <c r="A7" i="270" s="1"/>
  <c r="A8" i="270" s="1"/>
  <c r="A9" i="270" s="1"/>
  <c r="A10" i="270" s="1"/>
  <c r="H4" i="266"/>
  <c r="J4" i="266" s="1"/>
  <c r="L4" i="266" s="1"/>
  <c r="A4" i="142"/>
  <c r="A5" i="142" s="1"/>
  <c r="A6" i="142" s="1"/>
  <c r="A7" i="142" s="1"/>
  <c r="A8" i="142" s="1"/>
  <c r="A9" i="142" s="1"/>
  <c r="A10" i="142" s="1"/>
  <c r="H4" i="142"/>
  <c r="J4" i="142" s="1"/>
  <c r="L4" i="142" s="1"/>
  <c r="M13" i="270" l="1"/>
  <c r="N19" i="270" s="1"/>
  <c r="L3" i="270"/>
  <c r="H6" i="142"/>
  <c r="J6" i="142" s="1"/>
  <c r="L6" i="142" s="1"/>
  <c r="M19" i="270" l="1"/>
  <c r="G28" i="267"/>
  <c r="I28" i="267" s="1"/>
  <c r="G29" i="267"/>
  <c r="I29" i="267" s="1"/>
  <c r="N16" i="269" l="1"/>
  <c r="M16" i="269"/>
  <c r="M19" i="269" s="1"/>
  <c r="A4" i="269"/>
  <c r="A5" i="269" s="1"/>
  <c r="A6" i="269" s="1"/>
  <c r="A7" i="269" s="1"/>
  <c r="A8" i="269" s="1"/>
  <c r="A9" i="269" s="1"/>
  <c r="A10" i="269" s="1"/>
  <c r="H7" i="99"/>
  <c r="J7" i="99" s="1"/>
  <c r="L7" i="99" l="1"/>
  <c r="G26" i="267"/>
  <c r="I26" i="267" s="1"/>
  <c r="G24" i="267"/>
  <c r="I24" i="267" s="1"/>
  <c r="G25" i="267"/>
  <c r="I25" i="267" s="1"/>
  <c r="G27" i="267"/>
  <c r="I27" i="267" s="1"/>
  <c r="N19" i="269" l="1"/>
  <c r="N16" i="268"/>
  <c r="M16" i="268"/>
  <c r="A4" i="268"/>
  <c r="A5" i="268" s="1"/>
  <c r="A6" i="268" s="1"/>
  <c r="A7" i="268" s="1"/>
  <c r="A8" i="268" s="1"/>
  <c r="A9" i="268" s="1"/>
  <c r="A10" i="268" s="1"/>
  <c r="H3" i="268"/>
  <c r="J3" i="268" s="1"/>
  <c r="M13" i="268" s="1"/>
  <c r="N19" i="268" l="1"/>
  <c r="M19" i="268"/>
  <c r="L3" i="268"/>
  <c r="G19" i="267"/>
  <c r="I19" i="267" s="1"/>
  <c r="G20" i="267"/>
  <c r="I20" i="267" s="1"/>
  <c r="G21" i="267"/>
  <c r="I21" i="267" s="1"/>
  <c r="G22" i="267"/>
  <c r="I22" i="267" s="1"/>
  <c r="G23" i="267"/>
  <c r="I23" i="267" s="1"/>
  <c r="H5" i="102" l="1"/>
  <c r="J5" i="102" s="1"/>
  <c r="L5" i="102" l="1"/>
  <c r="H5" i="142"/>
  <c r="J5" i="142" s="1"/>
  <c r="L5" i="142" s="1"/>
  <c r="H4" i="102"/>
  <c r="J4" i="102" s="1"/>
  <c r="H5" i="255"/>
  <c r="J5" i="255" s="1"/>
  <c r="L5" i="255" s="1"/>
  <c r="L4" i="102" l="1"/>
  <c r="H6" i="125"/>
  <c r="J6" i="125" s="1"/>
  <c r="L6" i="125" s="1"/>
  <c r="G17" i="267"/>
  <c r="I17" i="267" s="1"/>
  <c r="G18" i="267"/>
  <c r="I18" i="267" s="1"/>
  <c r="G16" i="267"/>
  <c r="I16" i="267" s="1"/>
  <c r="G15" i="267"/>
  <c r="I15" i="267" s="1"/>
  <c r="G14" i="267"/>
  <c r="I14" i="267" s="1"/>
  <c r="G13" i="267"/>
  <c r="I13" i="267" s="1"/>
  <c r="G12" i="267"/>
  <c r="I12" i="267" s="1"/>
  <c r="G11" i="267"/>
  <c r="I11" i="267" s="1"/>
  <c r="G10" i="267"/>
  <c r="I10" i="267" s="1"/>
  <c r="G9" i="267"/>
  <c r="I9" i="267" s="1"/>
  <c r="G8" i="267"/>
  <c r="I8" i="267" s="1"/>
  <c r="G7" i="267"/>
  <c r="I7" i="267" s="1"/>
  <c r="G6" i="267"/>
  <c r="I6" i="267" s="1"/>
  <c r="G5" i="267"/>
  <c r="I5" i="267" s="1"/>
  <c r="G4" i="267"/>
  <c r="I4" i="267" s="1"/>
  <c r="G3" i="267"/>
  <c r="I3" i="267" s="1"/>
  <c r="G2" i="267"/>
  <c r="I2" i="267" s="1"/>
  <c r="A3" i="267"/>
  <c r="A4" i="267" s="1"/>
  <c r="A5" i="267" s="1"/>
  <c r="A6" i="267" s="1"/>
  <c r="A7" i="267" s="1"/>
  <c r="A8" i="267" s="1"/>
  <c r="A9" i="267" s="1"/>
  <c r="A10" i="267" s="1"/>
  <c r="A11" i="267" s="1"/>
  <c r="A12" i="267" s="1"/>
  <c r="A13" i="267" s="1"/>
  <c r="A14" i="267" s="1"/>
  <c r="A15" i="267" s="1"/>
  <c r="A16" i="267" s="1"/>
  <c r="A17" i="267" s="1"/>
  <c r="A18" i="267" s="1"/>
  <c r="A19" i="267" s="1"/>
  <c r="A20" i="267" s="1"/>
  <c r="A21" i="267" s="1"/>
  <c r="A22" i="267" s="1"/>
  <c r="A23" i="267" s="1"/>
  <c r="A24" i="267" s="1"/>
  <c r="A25" i="267" s="1"/>
  <c r="A26" i="267" s="1"/>
  <c r="A27" i="267" s="1"/>
  <c r="A28" i="267" s="1"/>
  <c r="A29" i="267" s="1"/>
  <c r="A30" i="267" s="1"/>
  <c r="A31" i="267" s="1"/>
  <c r="A32" i="267" s="1"/>
  <c r="A33" i="267" s="1"/>
  <c r="A34" i="267" s="1"/>
  <c r="A35" i="267" s="1"/>
  <c r="A36" i="267" s="1"/>
  <c r="A37" i="267" s="1"/>
  <c r="A38" i="267" s="1"/>
  <c r="A39" i="267" s="1"/>
  <c r="A40" i="267" s="1"/>
  <c r="A41" i="267" s="1"/>
  <c r="A42" i="267" s="1"/>
  <c r="A43" i="267" s="1"/>
  <c r="A44" i="267" s="1"/>
  <c r="A45" i="267" s="1"/>
  <c r="A46" i="267" s="1"/>
  <c r="A47" i="267" s="1"/>
  <c r="A48" i="267" s="1"/>
  <c r="A49" i="267" s="1"/>
  <c r="A50" i="267" s="1"/>
  <c r="A51" i="267" s="1"/>
  <c r="A52" i="267" s="1"/>
  <c r="A53" i="267" s="1"/>
  <c r="A54" i="267" s="1"/>
  <c r="A55" i="267" s="1"/>
  <c r="A56" i="267" s="1"/>
  <c r="A57" i="267" s="1"/>
  <c r="A58" i="267" s="1"/>
  <c r="A59" i="267" s="1"/>
  <c r="A60" i="267" s="1"/>
  <c r="A61" i="267" s="1"/>
  <c r="A62" i="267" s="1"/>
  <c r="A63" i="267" s="1"/>
  <c r="A64" i="267" s="1"/>
  <c r="A65" i="267" s="1"/>
  <c r="A66" i="267" s="1"/>
  <c r="A67" i="267" s="1"/>
  <c r="A68" i="267" s="1"/>
  <c r="A69" i="267" s="1"/>
  <c r="A70" i="267" s="1"/>
  <c r="A71" i="267" s="1"/>
  <c r="A72" i="267" s="1"/>
  <c r="A73" i="267" s="1"/>
  <c r="A74" i="267" s="1"/>
  <c r="A75" i="267" s="1"/>
  <c r="A76" i="267" s="1"/>
  <c r="A77" i="267" s="1"/>
  <c r="A78" i="267" s="1"/>
  <c r="A79" i="267" s="1"/>
  <c r="A80" i="267" s="1"/>
  <c r="A81" i="267" s="1"/>
  <c r="A82" i="267" s="1"/>
  <c r="A83" i="267" s="1"/>
  <c r="A84" i="267" s="1"/>
  <c r="A85" i="267" s="1"/>
  <c r="A86" i="267" s="1"/>
  <c r="A87" i="267" s="1"/>
  <c r="A88" i="267" s="1"/>
  <c r="A89" i="267" s="1"/>
  <c r="A90" i="267" s="1"/>
  <c r="A91" i="267" s="1"/>
  <c r="A92" i="267" s="1"/>
  <c r="A93" i="267" s="1"/>
  <c r="A94" i="267" s="1"/>
  <c r="A95" i="267" s="1"/>
  <c r="A96" i="267" s="1"/>
  <c r="A97" i="267" s="1"/>
  <c r="A98" i="267" s="1"/>
  <c r="A99" i="267" s="1"/>
  <c r="L101" i="267" l="1"/>
  <c r="L109" i="267" s="1"/>
  <c r="N16" i="266"/>
  <c r="M16" i="266"/>
  <c r="A4" i="266"/>
  <c r="A5" i="266" s="1"/>
  <c r="A6" i="266" s="1"/>
  <c r="A7" i="266" s="1"/>
  <c r="A8" i="266" s="1"/>
  <c r="A9" i="266" s="1"/>
  <c r="A10" i="266" s="1"/>
  <c r="H3" i="266"/>
  <c r="J3" i="266" s="1"/>
  <c r="M13" i="266" s="1"/>
  <c r="L3" i="266" l="1"/>
  <c r="N19" i="266" l="1"/>
  <c r="M19" i="266"/>
  <c r="L65" i="257"/>
  <c r="G37" i="218" l="1"/>
  <c r="C38" i="218"/>
  <c r="G36" i="218"/>
  <c r="G35" i="218"/>
  <c r="G34" i="218"/>
  <c r="G33" i="218"/>
  <c r="G32" i="218"/>
  <c r="G74" i="80"/>
  <c r="L18" i="71"/>
  <c r="H8" i="143"/>
  <c r="J8" i="143" s="1"/>
  <c r="L8" i="143" s="1"/>
  <c r="L63" i="257"/>
  <c r="L67" i="257"/>
  <c r="J20" i="41"/>
  <c r="H4" i="41"/>
  <c r="I4" i="41" s="1"/>
  <c r="A5" i="41"/>
  <c r="A6" i="41" s="1"/>
  <c r="A7" i="41" s="1"/>
  <c r="A8" i="41" s="1"/>
  <c r="A9" i="41" s="1"/>
  <c r="A10" i="41" s="1"/>
  <c r="A11" i="41" s="1"/>
  <c r="A12" i="41" s="1"/>
  <c r="A13" i="41" s="1"/>
  <c r="K4" i="41" l="1"/>
  <c r="H6" i="99"/>
  <c r="J6" i="99" s="1"/>
  <c r="L6" i="99" l="1"/>
  <c r="L12" i="91"/>
  <c r="G553" i="5"/>
  <c r="G51" i="257"/>
  <c r="I51" i="257" s="1"/>
  <c r="G52" i="257"/>
  <c r="I52" i="257" s="1"/>
  <c r="G53" i="257"/>
  <c r="I53" i="257" s="1"/>
  <c r="G54" i="257"/>
  <c r="I54" i="257" s="1"/>
  <c r="G55" i="257"/>
  <c r="I55" i="257" s="1"/>
  <c r="G56" i="257"/>
  <c r="I56" i="257" s="1"/>
  <c r="G57" i="257"/>
  <c r="I57" i="257" s="1"/>
  <c r="G58" i="257"/>
  <c r="I58" i="257" s="1"/>
  <c r="G59" i="257"/>
  <c r="I59" i="257" s="1"/>
  <c r="G552" i="5" l="1"/>
  <c r="N16" i="265" l="1"/>
  <c r="M16" i="265"/>
  <c r="A4" i="265"/>
  <c r="A5" i="265" s="1"/>
  <c r="A6" i="265" s="1"/>
  <c r="A7" i="265" s="1"/>
  <c r="A8" i="265" s="1"/>
  <c r="A9" i="265" s="1"/>
  <c r="A10" i="265" s="1"/>
  <c r="H3" i="265"/>
  <c r="J3" i="265" s="1"/>
  <c r="M13" i="265" s="1"/>
  <c r="F9" i="261"/>
  <c r="H9" i="261" s="1"/>
  <c r="F10" i="261"/>
  <c r="H10" i="261" s="1"/>
  <c r="L3" i="265" l="1"/>
  <c r="G73" i="80"/>
  <c r="N19" i="265" l="1"/>
  <c r="M19" i="265"/>
  <c r="G551" i="5"/>
  <c r="H6" i="143"/>
  <c r="J6" i="143" s="1"/>
  <c r="L6" i="143" s="1"/>
  <c r="H7" i="143"/>
  <c r="J7" i="143" s="1"/>
  <c r="L7" i="143" s="1"/>
  <c r="A3" i="261"/>
  <c r="A4" i="261" s="1"/>
  <c r="A5" i="261" s="1"/>
  <c r="A6" i="261" s="1"/>
  <c r="A7" i="261" s="1"/>
  <c r="A8" i="261" s="1"/>
  <c r="A9" i="261" s="1"/>
  <c r="A10" i="261" s="1"/>
  <c r="A11" i="261" s="1"/>
  <c r="A12" i="261" s="1"/>
  <c r="A13" i="261" s="1"/>
  <c r="N16" i="264"/>
  <c r="M16" i="264"/>
  <c r="A4" i="264"/>
  <c r="A5" i="264" s="1"/>
  <c r="A6" i="264" s="1"/>
  <c r="A7" i="264" s="1"/>
  <c r="A8" i="264" s="1"/>
  <c r="A9" i="264" s="1"/>
  <c r="A10" i="264" s="1"/>
  <c r="H3" i="264"/>
  <c r="J3" i="264" s="1"/>
  <c r="M13" i="264" l="1"/>
  <c r="L3" i="264"/>
  <c r="H3" i="142"/>
  <c r="J3" i="142" s="1"/>
  <c r="N12" i="142" s="1"/>
  <c r="G50" i="257"/>
  <c r="I50" i="257" s="1"/>
  <c r="L3" i="142" l="1"/>
  <c r="N19" i="264"/>
  <c r="M19" i="264"/>
  <c r="G49" i="257"/>
  <c r="I49" i="257" s="1"/>
  <c r="H17" i="103" l="1"/>
  <c r="J17" i="103" s="1"/>
  <c r="H8" i="3"/>
  <c r="J8" i="3" s="1"/>
  <c r="L8" i="3" s="1"/>
  <c r="L17" i="103" l="1"/>
  <c r="A4" i="263"/>
  <c r="A5" i="263" s="1"/>
  <c r="A6" i="263" s="1"/>
  <c r="A7" i="263" s="1"/>
  <c r="A8" i="263" s="1"/>
  <c r="H3" i="263"/>
  <c r="L3" i="263" s="1"/>
  <c r="L11" i="263" s="1"/>
  <c r="G8" i="235" l="1"/>
  <c r="I8" i="235" s="1"/>
  <c r="G9" i="235"/>
  <c r="I9" i="235" s="1"/>
  <c r="H5" i="143"/>
  <c r="J5" i="143" s="1"/>
  <c r="I19" i="50"/>
  <c r="H4" i="125"/>
  <c r="J4" i="125" s="1"/>
  <c r="H5" i="125"/>
  <c r="J5" i="125" s="1"/>
  <c r="L5" i="125" s="1"/>
  <c r="H9" i="145"/>
  <c r="J9" i="145" s="1"/>
  <c r="H4" i="143"/>
  <c r="J4" i="143" s="1"/>
  <c r="H16" i="103"/>
  <c r="J16" i="103" s="1"/>
  <c r="L4" i="125" l="1"/>
  <c r="L4" i="143"/>
  <c r="L5" i="143"/>
  <c r="L16" i="103"/>
  <c r="L9" i="145"/>
  <c r="G44" i="257"/>
  <c r="I44" i="257" s="1"/>
  <c r="G45" i="257"/>
  <c r="I45" i="257" s="1"/>
  <c r="G46" i="257"/>
  <c r="I46" i="257" s="1"/>
  <c r="G47" i="257"/>
  <c r="I47" i="257" s="1"/>
  <c r="G48" i="257"/>
  <c r="I48" i="257" s="1"/>
  <c r="N16" i="262"/>
  <c r="M16" i="262"/>
  <c r="H4" i="262"/>
  <c r="J4" i="262" s="1"/>
  <c r="L4" i="262" s="1"/>
  <c r="A4" i="262"/>
  <c r="A5" i="262" s="1"/>
  <c r="A6" i="262" s="1"/>
  <c r="A7" i="262" s="1"/>
  <c r="A8" i="262" s="1"/>
  <c r="A9" i="262" s="1"/>
  <c r="A10" i="262" s="1"/>
  <c r="H3" i="262"/>
  <c r="J3" i="262" s="1"/>
  <c r="L3" i="262" s="1"/>
  <c r="H8" i="145"/>
  <c r="J8" i="145" s="1"/>
  <c r="H7" i="145"/>
  <c r="G6" i="50"/>
  <c r="H6" i="50" s="1"/>
  <c r="L8" i="145" l="1"/>
  <c r="M13" i="262"/>
  <c r="M19" i="262" s="1"/>
  <c r="J6" i="50"/>
  <c r="H5" i="256"/>
  <c r="J5" i="256" s="1"/>
  <c r="L5" i="256" s="1"/>
  <c r="H4" i="255"/>
  <c r="J4" i="255" s="1"/>
  <c r="L4" i="255" s="1"/>
  <c r="F5" i="261"/>
  <c r="H5" i="261" s="1"/>
  <c r="F6" i="261"/>
  <c r="H6" i="261" s="1"/>
  <c r="F7" i="261"/>
  <c r="H7" i="261" s="1"/>
  <c r="F8" i="261"/>
  <c r="H8" i="261" s="1"/>
  <c r="F4" i="261"/>
  <c r="H4" i="261" s="1"/>
  <c r="F3" i="261"/>
  <c r="H3" i="261" s="1"/>
  <c r="F2" i="261"/>
  <c r="H2" i="261" s="1"/>
  <c r="N19" i="262" l="1"/>
  <c r="G550" i="5"/>
  <c r="G4" i="50" l="1"/>
  <c r="H4" i="50" s="1"/>
  <c r="J4" i="50" s="1"/>
  <c r="G5" i="50"/>
  <c r="H5" i="50" s="1"/>
  <c r="J5" i="50" s="1"/>
  <c r="G3" i="50"/>
  <c r="H3" i="50" s="1"/>
  <c r="A4" i="50"/>
  <c r="A5" i="50" s="1"/>
  <c r="A6" i="50" s="1"/>
  <c r="A7" i="50" s="1"/>
  <c r="A8" i="50" s="1"/>
  <c r="A9" i="50" s="1"/>
  <c r="A10" i="50" s="1"/>
  <c r="A11" i="50" s="1"/>
  <c r="A12" i="50" s="1"/>
  <c r="G4" i="260"/>
  <c r="I4" i="260" s="1"/>
  <c r="L8" i="260"/>
  <c r="G3" i="260"/>
  <c r="I3" i="260" s="1"/>
  <c r="A3" i="260"/>
  <c r="A4" i="260" s="1"/>
  <c r="G2" i="260"/>
  <c r="I2" i="260" s="1"/>
  <c r="A4" i="259"/>
  <c r="A5" i="259" s="1"/>
  <c r="A6" i="259" s="1"/>
  <c r="A7" i="259" s="1"/>
  <c r="A8" i="259" s="1"/>
  <c r="H3" i="259"/>
  <c r="L3" i="259" s="1"/>
  <c r="L6" i="260" l="1"/>
  <c r="L10" i="260" s="1"/>
  <c r="I16" i="50"/>
  <c r="I22" i="50" s="1"/>
  <c r="J3" i="50"/>
  <c r="L11" i="259"/>
  <c r="J26" i="21"/>
  <c r="H15" i="21"/>
  <c r="I15" i="21" s="1"/>
  <c r="K15" i="21" l="1"/>
  <c r="G39" i="257"/>
  <c r="I39" i="257" s="1"/>
  <c r="G40" i="257"/>
  <c r="I40" i="257" s="1"/>
  <c r="G41" i="257"/>
  <c r="I41" i="257" s="1"/>
  <c r="G42" i="257"/>
  <c r="I42" i="257" s="1"/>
  <c r="G43" i="257"/>
  <c r="I43" i="257" s="1"/>
  <c r="R3" i="250"/>
  <c r="P3" i="250"/>
  <c r="C59" i="80"/>
  <c r="G47" i="80"/>
  <c r="G48" i="80"/>
  <c r="G46" i="80"/>
  <c r="A47" i="80"/>
  <c r="A48" i="80" s="1"/>
  <c r="A49" i="80" s="1"/>
  <c r="A50" i="80" s="1"/>
  <c r="A51" i="80" s="1"/>
  <c r="A52" i="80" s="1"/>
  <c r="A53" i="80" s="1"/>
  <c r="A54" i="80" s="1"/>
  <c r="A55" i="80" s="1"/>
  <c r="A56" i="80" s="1"/>
  <c r="A57" i="80" s="1"/>
  <c r="A58" i="80" s="1"/>
  <c r="G72" i="80"/>
  <c r="G71" i="80"/>
  <c r="A71" i="80"/>
  <c r="A72" i="80" s="1"/>
  <c r="A73" i="80" s="1"/>
  <c r="A74" i="80" s="1"/>
  <c r="A75" i="80" s="1"/>
  <c r="A76" i="80" s="1"/>
  <c r="A77" i="80" s="1"/>
  <c r="A78" i="80" s="1"/>
  <c r="A79" i="80" s="1"/>
  <c r="A80" i="80" s="1"/>
  <c r="A81" i="80" s="1"/>
  <c r="A82" i="80" s="1"/>
  <c r="A83" i="80" s="1"/>
  <c r="G70" i="80"/>
  <c r="E89" i="80" l="1"/>
  <c r="E95" i="80" s="1"/>
  <c r="G34" i="257"/>
  <c r="I34" i="257" s="1"/>
  <c r="G35" i="257"/>
  <c r="I35" i="257" s="1"/>
  <c r="G36" i="257"/>
  <c r="I36" i="257" s="1"/>
  <c r="G37" i="257"/>
  <c r="I37" i="257" s="1"/>
  <c r="G38" i="257"/>
  <c r="I38" i="257" s="1"/>
  <c r="H9" i="3"/>
  <c r="J9" i="3" s="1"/>
  <c r="L9" i="3" l="1"/>
  <c r="G29" i="257"/>
  <c r="I29" i="257" s="1"/>
  <c r="G30" i="257"/>
  <c r="I30" i="257" s="1"/>
  <c r="G31" i="257"/>
  <c r="I31" i="257" s="1"/>
  <c r="G32" i="257"/>
  <c r="I32" i="257" s="1"/>
  <c r="G33" i="257"/>
  <c r="I33" i="257" s="1"/>
  <c r="A170" i="123" l="1"/>
  <c r="A171" i="123" s="1"/>
  <c r="A172" i="123" s="1"/>
  <c r="A173" i="123" s="1"/>
  <c r="A174" i="123" s="1"/>
  <c r="A175" i="123" s="1"/>
  <c r="A176" i="123" s="1"/>
  <c r="A177" i="123" s="1"/>
  <c r="A178" i="123" s="1"/>
  <c r="A179" i="123" s="1"/>
  <c r="A180" i="123" s="1"/>
  <c r="C154" i="123"/>
  <c r="G549" i="5"/>
  <c r="F184" i="123" l="1"/>
  <c r="F190" i="123" s="1"/>
  <c r="H7" i="3"/>
  <c r="J7" i="3" s="1"/>
  <c r="L7" i="3" s="1"/>
  <c r="G17" i="257"/>
  <c r="G18" i="257"/>
  <c r="G4" i="257"/>
  <c r="H4" i="256" l="1"/>
  <c r="J4" i="256" s="1"/>
  <c r="L4" i="256" l="1"/>
  <c r="G19" i="257"/>
  <c r="I19" i="257" s="1"/>
  <c r="G20" i="257"/>
  <c r="I20" i="257" s="1"/>
  <c r="G21" i="257"/>
  <c r="I21" i="257" s="1"/>
  <c r="G22" i="257"/>
  <c r="I22" i="257" s="1"/>
  <c r="G23" i="257"/>
  <c r="I23" i="257" s="1"/>
  <c r="G24" i="257"/>
  <c r="I24" i="257" s="1"/>
  <c r="G25" i="257"/>
  <c r="I25" i="257" s="1"/>
  <c r="G26" i="257"/>
  <c r="I26" i="257" s="1"/>
  <c r="G27" i="257"/>
  <c r="I27" i="257" s="1"/>
  <c r="G28" i="257"/>
  <c r="I28" i="257" s="1"/>
  <c r="N18" i="142" l="1"/>
  <c r="C11" i="230"/>
  <c r="I18" i="257" l="1"/>
  <c r="G16" i="257"/>
  <c r="I16" i="257" s="1"/>
  <c r="I17" i="257"/>
  <c r="G15" i="257"/>
  <c r="I15" i="257" s="1"/>
  <c r="G14" i="257"/>
  <c r="I14" i="257" s="1"/>
  <c r="G13" i="257"/>
  <c r="I13" i="257" s="1"/>
  <c r="G12" i="257"/>
  <c r="I12" i="257" s="1"/>
  <c r="G11" i="257"/>
  <c r="I11" i="257" s="1"/>
  <c r="G10" i="257"/>
  <c r="I10" i="257" s="1"/>
  <c r="G9" i="257"/>
  <c r="I9" i="257" s="1"/>
  <c r="G8" i="257"/>
  <c r="I8" i="257" s="1"/>
  <c r="G7" i="257"/>
  <c r="I7" i="257" s="1"/>
  <c r="G6" i="257"/>
  <c r="I6" i="257" s="1"/>
  <c r="G5" i="257"/>
  <c r="I5" i="257" s="1"/>
  <c r="I4" i="257"/>
  <c r="G3" i="257"/>
  <c r="I3" i="257" s="1"/>
  <c r="A3" i="257"/>
  <c r="A4" i="257" s="1"/>
  <c r="A5" i="257" s="1"/>
  <c r="A6" i="257" s="1"/>
  <c r="A7" i="257" s="1"/>
  <c r="A8" i="257" s="1"/>
  <c r="A9" i="257" s="1"/>
  <c r="A10" i="257" s="1"/>
  <c r="A11" i="257" s="1"/>
  <c r="A12" i="257" s="1"/>
  <c r="A13" i="257" s="1"/>
  <c r="A14" i="257" s="1"/>
  <c r="A15" i="257" s="1"/>
  <c r="A16" i="257" s="1"/>
  <c r="A17" i="257" s="1"/>
  <c r="A18" i="257" s="1"/>
  <c r="A19" i="257" s="1"/>
  <c r="A20" i="257" s="1"/>
  <c r="A21" i="257" s="1"/>
  <c r="A22" i="257" s="1"/>
  <c r="A23" i="257" s="1"/>
  <c r="A24" i="257" s="1"/>
  <c r="A25" i="257" s="1"/>
  <c r="A26" i="257" s="1"/>
  <c r="A27" i="257" s="1"/>
  <c r="A28" i="257" s="1"/>
  <c r="A29" i="257" s="1"/>
  <c r="A30" i="257" s="1"/>
  <c r="A31" i="257" s="1"/>
  <c r="A32" i="257" s="1"/>
  <c r="A33" i="257" s="1"/>
  <c r="A34" i="257" s="1"/>
  <c r="A35" i="257" s="1"/>
  <c r="A36" i="257" s="1"/>
  <c r="A37" i="257" s="1"/>
  <c r="A38" i="257" s="1"/>
  <c r="A39" i="257" s="1"/>
  <c r="A40" i="257" s="1"/>
  <c r="A41" i="257" s="1"/>
  <c r="A42" i="257" s="1"/>
  <c r="A43" i="257" s="1"/>
  <c r="A44" i="257" s="1"/>
  <c r="A45" i="257" s="1"/>
  <c r="A46" i="257" s="1"/>
  <c r="A47" i="257" s="1"/>
  <c r="A48" i="257" s="1"/>
  <c r="A49" i="257" s="1"/>
  <c r="A50" i="257" s="1"/>
  <c r="A51" i="257" s="1"/>
  <c r="A52" i="257" s="1"/>
  <c r="A53" i="257" s="1"/>
  <c r="A54" i="257" s="1"/>
  <c r="A55" i="257" s="1"/>
  <c r="A56" i="257" s="1"/>
  <c r="A57" i="257" s="1"/>
  <c r="A58" i="257" s="1"/>
  <c r="A59" i="257" s="1"/>
  <c r="G2" i="257"/>
  <c r="I2" i="257" s="1"/>
  <c r="N16" i="256"/>
  <c r="M16" i="256"/>
  <c r="A4" i="256"/>
  <c r="A5" i="256" s="1"/>
  <c r="A6" i="256" s="1"/>
  <c r="A7" i="256" s="1"/>
  <c r="A8" i="256" s="1"/>
  <c r="A9" i="256" s="1"/>
  <c r="A10" i="256" s="1"/>
  <c r="H3" i="256"/>
  <c r="J3" i="256" s="1"/>
  <c r="M13" i="256" s="1"/>
  <c r="G7" i="235"/>
  <c r="I7" i="235" s="1"/>
  <c r="L61" i="257" l="1"/>
  <c r="L69" i="257" s="1"/>
  <c r="L3" i="256"/>
  <c r="L76" i="220"/>
  <c r="G4" i="220"/>
  <c r="L78" i="220"/>
  <c r="N19" i="256" l="1"/>
  <c r="M19" i="256"/>
  <c r="G55" i="80" l="1"/>
  <c r="G54" i="80"/>
  <c r="M16" i="255" l="1"/>
  <c r="N16" i="255"/>
  <c r="A4" i="255"/>
  <c r="A5" i="255" s="1"/>
  <c r="A6" i="255" s="1"/>
  <c r="A7" i="255" s="1"/>
  <c r="A8" i="255" s="1"/>
  <c r="A9" i="255" s="1"/>
  <c r="A10" i="255" s="1"/>
  <c r="H3" i="255"/>
  <c r="J3" i="255" s="1"/>
  <c r="L3" i="255" l="1"/>
  <c r="M19" i="255"/>
  <c r="A4" i="250"/>
  <c r="A5" i="250" s="1"/>
  <c r="A6" i="250" s="1"/>
  <c r="A7" i="250" s="1"/>
  <c r="A8" i="250" s="1"/>
  <c r="N19" i="255" l="1"/>
  <c r="H7" i="209"/>
  <c r="J7" i="209" s="1"/>
  <c r="L7" i="209" l="1"/>
  <c r="N16" i="252" l="1"/>
  <c r="A4" i="252"/>
  <c r="A5" i="252" s="1"/>
  <c r="A6" i="252" s="1"/>
  <c r="A7" i="252" s="1"/>
  <c r="A8" i="252" s="1"/>
  <c r="A9" i="252" s="1"/>
  <c r="A10" i="252" s="1"/>
  <c r="H3" i="252"/>
  <c r="J3" i="252" s="1"/>
  <c r="N13" i="252" s="1"/>
  <c r="N19" i="252" l="1"/>
  <c r="L3" i="252"/>
  <c r="O16" i="252" s="1"/>
  <c r="O19" i="252" s="1"/>
  <c r="H14" i="21" l="1"/>
  <c r="I14" i="21" s="1"/>
  <c r="K14" i="21" l="1"/>
  <c r="G67" i="220" l="1"/>
  <c r="G68" i="220"/>
  <c r="I68" i="220" s="1"/>
  <c r="G69" i="220"/>
  <c r="I69" i="220" s="1"/>
  <c r="G70" i="220"/>
  <c r="I70" i="220" s="1"/>
  <c r="G71" i="220"/>
  <c r="I71" i="220" s="1"/>
  <c r="G72" i="220"/>
  <c r="I72" i="220" s="1"/>
  <c r="G31" i="218"/>
  <c r="G30" i="218"/>
  <c r="G151" i="123"/>
  <c r="G152" i="123"/>
  <c r="G53" i="80"/>
  <c r="H12" i="144"/>
  <c r="J12" i="144" s="1"/>
  <c r="L12" i="144" s="1"/>
  <c r="G149" i="123"/>
  <c r="G150" i="123"/>
  <c r="G547" i="5"/>
  <c r="G548" i="5"/>
  <c r="G545" i="5"/>
  <c r="G546" i="5"/>
  <c r="L80" i="220" l="1"/>
  <c r="I67" i="220"/>
  <c r="H6" i="3"/>
  <c r="J6" i="3" s="1"/>
  <c r="L6" i="3" s="1"/>
  <c r="H6" i="234"/>
  <c r="L6" i="234" s="1"/>
  <c r="L13" i="234" s="1"/>
  <c r="G29" i="218"/>
  <c r="G57" i="220"/>
  <c r="I57" i="220" s="1"/>
  <c r="G58" i="220"/>
  <c r="I58" i="220" s="1"/>
  <c r="G59" i="220"/>
  <c r="I59" i="220" s="1"/>
  <c r="G60" i="220"/>
  <c r="I60" i="220" s="1"/>
  <c r="G61" i="220"/>
  <c r="I61" i="220" s="1"/>
  <c r="G62" i="220"/>
  <c r="I62" i="220" s="1"/>
  <c r="G63" i="220"/>
  <c r="I63" i="220" s="1"/>
  <c r="G64" i="220"/>
  <c r="I64" i="220" s="1"/>
  <c r="G65" i="220"/>
  <c r="I65" i="220" s="1"/>
  <c r="G66" i="220"/>
  <c r="I66" i="220" s="1"/>
  <c r="G28" i="218"/>
  <c r="L8" i="246" l="1"/>
  <c r="H13" i="21" l="1"/>
  <c r="I13" i="21" s="1"/>
  <c r="K13" i="21" s="1"/>
  <c r="G148" i="123" l="1"/>
  <c r="A545" i="5"/>
  <c r="A546" i="5" s="1"/>
  <c r="A547" i="5" s="1"/>
  <c r="A548" i="5" s="1"/>
  <c r="A549" i="5" s="1"/>
  <c r="A550" i="5" s="1"/>
  <c r="A551" i="5" s="1"/>
  <c r="A552" i="5" s="1"/>
  <c r="A553" i="5" s="1"/>
  <c r="A554" i="5" s="1"/>
  <c r="A555" i="5" s="1"/>
  <c r="G544" i="5"/>
  <c r="F558" i="5" s="1"/>
  <c r="F564" i="5" s="1"/>
  <c r="H12" i="21"/>
  <c r="I12" i="21" s="1"/>
  <c r="K12" i="21" s="1"/>
  <c r="Q5" i="35" l="1"/>
  <c r="O5" i="35"/>
  <c r="N13" i="12"/>
  <c r="A4" i="12"/>
  <c r="A5" i="12" s="1"/>
  <c r="A6" i="12" s="1"/>
  <c r="A7" i="12" s="1"/>
  <c r="G56" i="220"/>
  <c r="I56" i="220" s="1"/>
  <c r="G55" i="220"/>
  <c r="I55" i="220" s="1"/>
  <c r="G54" i="220"/>
  <c r="I54" i="220" s="1"/>
  <c r="G53" i="220"/>
  <c r="I53" i="220" s="1"/>
  <c r="G52" i="220"/>
  <c r="I52" i="220" s="1"/>
  <c r="G10" i="230"/>
  <c r="G9" i="230"/>
  <c r="G8" i="230"/>
  <c r="G7" i="230"/>
  <c r="G52" i="80"/>
  <c r="G51" i="80"/>
  <c r="G50" i="80"/>
  <c r="G49" i="80"/>
  <c r="C533" i="5"/>
  <c r="G109" i="118"/>
  <c r="F120" i="118" s="1"/>
  <c r="F126" i="118" s="1"/>
  <c r="C118" i="118"/>
  <c r="A110" i="118"/>
  <c r="A111" i="118" s="1"/>
  <c r="A112" i="118" s="1"/>
  <c r="A113" i="118" s="1"/>
  <c r="A114" i="118" s="1"/>
  <c r="A115" i="118" s="1"/>
  <c r="A116" i="118" s="1"/>
  <c r="A117" i="118" s="1"/>
  <c r="G27" i="218"/>
  <c r="G42" i="220"/>
  <c r="I42" i="220" s="1"/>
  <c r="G43" i="220"/>
  <c r="I43" i="220" s="1"/>
  <c r="G44" i="220"/>
  <c r="I44" i="220" s="1"/>
  <c r="G45" i="220"/>
  <c r="I45" i="220" s="1"/>
  <c r="G46" i="220"/>
  <c r="I46" i="220" s="1"/>
  <c r="G47" i="220"/>
  <c r="I47" i="220" s="1"/>
  <c r="G48" i="220"/>
  <c r="I48" i="220" s="1"/>
  <c r="G49" i="220"/>
  <c r="I49" i="220" s="1"/>
  <c r="G50" i="220"/>
  <c r="I50" i="220" s="1"/>
  <c r="G51" i="220"/>
  <c r="I51" i="220" s="1"/>
  <c r="G532" i="5"/>
  <c r="E62" i="80" l="1"/>
  <c r="H7" i="246"/>
  <c r="L7" i="246" s="1"/>
  <c r="H5" i="246"/>
  <c r="L5" i="246" s="1"/>
  <c r="H3" i="246"/>
  <c r="L3" i="246" s="1"/>
  <c r="L4" i="246"/>
  <c r="A4" i="246"/>
  <c r="A5" i="246" s="1"/>
  <c r="A6" i="246" s="1"/>
  <c r="A7" i="246" s="1"/>
  <c r="A8" i="246" s="1"/>
  <c r="L4" i="244"/>
  <c r="A4" i="244"/>
  <c r="A5" i="244" s="1"/>
  <c r="A6" i="244" s="1"/>
  <c r="A7" i="244" s="1"/>
  <c r="A8" i="244" s="1"/>
  <c r="H3" i="244"/>
  <c r="L3" i="244" s="1"/>
  <c r="L11" i="244" s="1"/>
  <c r="A27" i="218"/>
  <c r="A28" i="218" s="1"/>
  <c r="A29" i="218" s="1"/>
  <c r="A30" i="218" s="1"/>
  <c r="A31" i="218" s="1"/>
  <c r="A32" i="218" s="1"/>
  <c r="A33" i="218" s="1"/>
  <c r="A34" i="218" s="1"/>
  <c r="A35" i="218" s="1"/>
  <c r="A36" i="218" s="1"/>
  <c r="A37" i="218" s="1"/>
  <c r="G26" i="218"/>
  <c r="D41" i="218" s="1"/>
  <c r="D47" i="218" s="1"/>
  <c r="L19" i="36"/>
  <c r="G147" i="123"/>
  <c r="G146" i="123"/>
  <c r="G145" i="123"/>
  <c r="G531" i="5"/>
  <c r="G530" i="5"/>
  <c r="G529" i="5"/>
  <c r="G528" i="5"/>
  <c r="H6" i="209"/>
  <c r="J6" i="209" s="1"/>
  <c r="L6" i="209" s="1"/>
  <c r="H3" i="234"/>
  <c r="L3" i="234" s="1"/>
  <c r="L11" i="234" s="1"/>
  <c r="N16" i="240"/>
  <c r="A4" i="240"/>
  <c r="A5" i="240" s="1"/>
  <c r="A6" i="240" s="1"/>
  <c r="A7" i="240" s="1"/>
  <c r="A8" i="240" s="1"/>
  <c r="A9" i="240" s="1"/>
  <c r="A10" i="240" s="1"/>
  <c r="H3" i="240"/>
  <c r="J3" i="240" s="1"/>
  <c r="H5" i="209"/>
  <c r="J5" i="209" s="1"/>
  <c r="L5" i="209" s="1"/>
  <c r="N16" i="239"/>
  <c r="A4" i="239"/>
  <c r="A5" i="239" s="1"/>
  <c r="A6" i="239" s="1"/>
  <c r="A7" i="239" s="1"/>
  <c r="A8" i="239" s="1"/>
  <c r="A9" i="239" s="1"/>
  <c r="A10" i="239" s="1"/>
  <c r="H3" i="239"/>
  <c r="J3" i="239" s="1"/>
  <c r="N13" i="239" s="1"/>
  <c r="G3" i="235"/>
  <c r="I3" i="235" s="1"/>
  <c r="G4" i="235"/>
  <c r="I4" i="235" s="1"/>
  <c r="G5" i="235"/>
  <c r="I5" i="235" s="1"/>
  <c r="G6" i="235"/>
  <c r="I6" i="235" s="1"/>
  <c r="H10" i="144"/>
  <c r="J10" i="144" s="1"/>
  <c r="L10" i="144" s="1"/>
  <c r="H11" i="144"/>
  <c r="J11" i="144" s="1"/>
  <c r="L11" i="144" s="1"/>
  <c r="H5" i="3"/>
  <c r="J5" i="3" s="1"/>
  <c r="L5" i="3" s="1"/>
  <c r="G527" i="5"/>
  <c r="H4" i="137"/>
  <c r="J4" i="137" s="1"/>
  <c r="L4" i="137" s="1"/>
  <c r="A4" i="137"/>
  <c r="A5" i="137" s="1"/>
  <c r="A6" i="137" s="1"/>
  <c r="A7" i="137" s="1"/>
  <c r="A8" i="137" s="1"/>
  <c r="A9" i="137" s="1"/>
  <c r="A10" i="137" s="1"/>
  <c r="A11" i="137" s="1"/>
  <c r="L11" i="246" l="1"/>
  <c r="N13" i="240"/>
  <c r="L3" i="240"/>
  <c r="O16" i="240" s="1"/>
  <c r="N19" i="239"/>
  <c r="L3" i="239"/>
  <c r="O16" i="239" s="1"/>
  <c r="O19" i="239" s="1"/>
  <c r="J7" i="145"/>
  <c r="L7" i="145" s="1"/>
  <c r="H14" i="103"/>
  <c r="J14" i="103" s="1"/>
  <c r="L14" i="103" s="1"/>
  <c r="H15" i="103"/>
  <c r="J15" i="103" s="1"/>
  <c r="L15" i="103" s="1"/>
  <c r="H4" i="236"/>
  <c r="J4" i="236" s="1"/>
  <c r="L4" i="236" s="1"/>
  <c r="H5" i="236"/>
  <c r="J5" i="236" s="1"/>
  <c r="L5" i="236" s="1"/>
  <c r="N16" i="236"/>
  <c r="A4" i="236"/>
  <c r="A5" i="236" s="1"/>
  <c r="A6" i="236" s="1"/>
  <c r="A7" i="236" s="1"/>
  <c r="A8" i="236" s="1"/>
  <c r="A9" i="236" s="1"/>
  <c r="A10" i="236" s="1"/>
  <c r="H3" i="236"/>
  <c r="J3" i="236" s="1"/>
  <c r="G526" i="5"/>
  <c r="H4" i="98"/>
  <c r="J4" i="98" s="1"/>
  <c r="L4" i="98" s="1"/>
  <c r="O19" i="240" l="1"/>
  <c r="N19" i="240"/>
  <c r="N13" i="236"/>
  <c r="L3" i="236"/>
  <c r="O16" i="236" s="1"/>
  <c r="C37" i="80"/>
  <c r="G35" i="80"/>
  <c r="G34" i="80"/>
  <c r="A3" i="235"/>
  <c r="A4" i="235" s="1"/>
  <c r="A5" i="235" s="1"/>
  <c r="A6" i="235" s="1"/>
  <c r="A7" i="235" s="1"/>
  <c r="A8" i="235" s="1"/>
  <c r="A9" i="235" s="1"/>
  <c r="A10" i="235" s="1"/>
  <c r="G2" i="235"/>
  <c r="I2" i="235" s="1"/>
  <c r="O16" i="39"/>
  <c r="A4" i="39"/>
  <c r="A5" i="39" s="1"/>
  <c r="A6" i="39" s="1"/>
  <c r="A7" i="39" s="1"/>
  <c r="A8" i="39" s="1"/>
  <c r="A9" i="39" s="1"/>
  <c r="A10" i="39" s="1"/>
  <c r="A11" i="39" s="1"/>
  <c r="N19" i="39"/>
  <c r="A4" i="234"/>
  <c r="A5" i="234" s="1"/>
  <c r="A6" i="234" s="1"/>
  <c r="A7" i="234" s="1"/>
  <c r="A8" i="234" s="1"/>
  <c r="L26" i="235" l="1"/>
  <c r="O19" i="236"/>
  <c r="N19" i="236"/>
  <c r="G37" i="220"/>
  <c r="I37" i="220" s="1"/>
  <c r="G38" i="220"/>
  <c r="I38" i="220" s="1"/>
  <c r="G39" i="220"/>
  <c r="I39" i="220" s="1"/>
  <c r="G40" i="220"/>
  <c r="I40" i="220" s="1"/>
  <c r="G41" i="220"/>
  <c r="I41" i="220" s="1"/>
  <c r="A4" i="233"/>
  <c r="A5" i="233" s="1"/>
  <c r="A6" i="233" s="1"/>
  <c r="A8" i="233" s="1"/>
  <c r="A9" i="233" s="1"/>
  <c r="A10" i="233" s="1"/>
  <c r="A11" i="233" s="1"/>
  <c r="P3" i="233"/>
  <c r="N3" i="233"/>
  <c r="H6" i="145"/>
  <c r="J6" i="145" s="1"/>
  <c r="L6" i="145" l="1"/>
  <c r="O19" i="39"/>
  <c r="A5" i="35"/>
  <c r="A6" i="35" s="1"/>
  <c r="A7" i="35" s="1"/>
  <c r="A8" i="35" s="1"/>
  <c r="A9" i="35" s="1"/>
  <c r="A10" i="35" s="1"/>
  <c r="O4" i="35"/>
  <c r="G27" i="220" l="1"/>
  <c r="I27" i="220" s="1"/>
  <c r="G28" i="220"/>
  <c r="I28" i="220" s="1"/>
  <c r="G29" i="220"/>
  <c r="I29" i="220" s="1"/>
  <c r="G30" i="220"/>
  <c r="I30" i="220" s="1"/>
  <c r="G31" i="220"/>
  <c r="I31" i="220" s="1"/>
  <c r="G32" i="220"/>
  <c r="I32" i="220" s="1"/>
  <c r="G33" i="220"/>
  <c r="I33" i="220" s="1"/>
  <c r="G34" i="220"/>
  <c r="I34" i="220" s="1"/>
  <c r="G35" i="220"/>
  <c r="I35" i="220" s="1"/>
  <c r="G36" i="220"/>
  <c r="I36" i="220" s="1"/>
  <c r="H10" i="232" l="1"/>
  <c r="Q4" i="35" l="1"/>
  <c r="G523" i="5" l="1"/>
  <c r="G524" i="5"/>
  <c r="G525" i="5"/>
  <c r="G141" i="123"/>
  <c r="G142" i="123"/>
  <c r="G143" i="123"/>
  <c r="G140" i="123" l="1"/>
  <c r="F156" i="123" s="1"/>
  <c r="F162" i="123" s="1"/>
  <c r="A141" i="123"/>
  <c r="A142" i="123" s="1"/>
  <c r="A143" i="123" s="1"/>
  <c r="A144" i="123" s="1"/>
  <c r="A145" i="123" s="1"/>
  <c r="A146" i="123" s="1"/>
  <c r="A147" i="123" s="1"/>
  <c r="A148" i="123" s="1"/>
  <c r="A149" i="123" s="1"/>
  <c r="A150" i="123" s="1"/>
  <c r="A151" i="123" s="1"/>
  <c r="A152" i="123" s="1"/>
  <c r="A523" i="5"/>
  <c r="A524" i="5" s="1"/>
  <c r="A525" i="5" s="1"/>
  <c r="A526" i="5" s="1"/>
  <c r="A527" i="5" s="1"/>
  <c r="A528" i="5" s="1"/>
  <c r="A529" i="5" s="1"/>
  <c r="A530" i="5" s="1"/>
  <c r="A531" i="5" s="1"/>
  <c r="A532" i="5" s="1"/>
  <c r="G522" i="5"/>
  <c r="F535" i="5" s="1"/>
  <c r="C490" i="5"/>
  <c r="H9" i="144"/>
  <c r="J9" i="144" s="1"/>
  <c r="C92" i="118"/>
  <c r="G85" i="118"/>
  <c r="L9" i="144" l="1"/>
  <c r="C14" i="218"/>
  <c r="G22" i="220"/>
  <c r="I22" i="220" s="1"/>
  <c r="G23" i="220"/>
  <c r="I23" i="220" s="1"/>
  <c r="G24" i="220"/>
  <c r="I24" i="220" s="1"/>
  <c r="G25" i="220"/>
  <c r="I25" i="220" s="1"/>
  <c r="G26" i="220"/>
  <c r="I26" i="220" s="1"/>
  <c r="G5" i="230" l="1"/>
  <c r="G4" i="230"/>
  <c r="G3" i="230"/>
  <c r="A4" i="230"/>
  <c r="A5" i="230" s="1"/>
  <c r="A6" i="230" s="1"/>
  <c r="A7" i="230" s="1"/>
  <c r="A8" i="230" s="1"/>
  <c r="A9" i="230" s="1"/>
  <c r="A10" i="230" s="1"/>
  <c r="G32" i="80"/>
  <c r="G33" i="80"/>
  <c r="G31" i="80"/>
  <c r="G17" i="220"/>
  <c r="I17" i="220" s="1"/>
  <c r="G18" i="220"/>
  <c r="I18" i="220" s="1"/>
  <c r="G19" i="220"/>
  <c r="I19" i="220" s="1"/>
  <c r="G20" i="220"/>
  <c r="I20" i="220" s="1"/>
  <c r="G21" i="220"/>
  <c r="I21" i="220" s="1"/>
  <c r="G118" i="123"/>
  <c r="C124" i="123"/>
  <c r="G117" i="123"/>
  <c r="N23" i="210"/>
  <c r="H7" i="210"/>
  <c r="J7" i="210" s="1"/>
  <c r="H8" i="210"/>
  <c r="J8" i="210" s="1"/>
  <c r="L8" i="210" s="1"/>
  <c r="H9" i="210"/>
  <c r="J9" i="210" s="1"/>
  <c r="L9" i="210" s="1"/>
  <c r="H10" i="210"/>
  <c r="J10" i="210" s="1"/>
  <c r="L10" i="210" s="1"/>
  <c r="H11" i="210"/>
  <c r="J11" i="210" s="1"/>
  <c r="L11" i="210" s="1"/>
  <c r="H12" i="210"/>
  <c r="J12" i="210" s="1"/>
  <c r="L12" i="210" s="1"/>
  <c r="G12" i="220"/>
  <c r="I12" i="220" s="1"/>
  <c r="G13" i="220"/>
  <c r="I13" i="220" s="1"/>
  <c r="G14" i="220"/>
  <c r="I14" i="220" s="1"/>
  <c r="G15" i="220"/>
  <c r="I15" i="220" s="1"/>
  <c r="G16" i="220"/>
  <c r="I16" i="220" s="1"/>
  <c r="G13" i="218"/>
  <c r="G10" i="220"/>
  <c r="I10" i="220" s="1"/>
  <c r="G11" i="220"/>
  <c r="I11" i="220" s="1"/>
  <c r="G9" i="220"/>
  <c r="I9" i="220" s="1"/>
  <c r="G8" i="220"/>
  <c r="I8" i="220" s="1"/>
  <c r="G7" i="220"/>
  <c r="I7" i="220" s="1"/>
  <c r="G6" i="220"/>
  <c r="I6" i="220" s="1"/>
  <c r="G5" i="220"/>
  <c r="I5" i="220" s="1"/>
  <c r="I4" i="220"/>
  <c r="G3" i="220"/>
  <c r="I3" i="220" s="1"/>
  <c r="A3" i="220"/>
  <c r="A4" i="220" s="1"/>
  <c r="A5" i="220" s="1"/>
  <c r="A6" i="220" s="1"/>
  <c r="A7" i="220" s="1"/>
  <c r="A8" i="220" s="1"/>
  <c r="A9" i="220" s="1"/>
  <c r="A10" i="220" s="1"/>
  <c r="A11" i="220" s="1"/>
  <c r="A12" i="220" s="1"/>
  <c r="A13" i="220" s="1"/>
  <c r="A14" i="220" s="1"/>
  <c r="A15" i="220" s="1"/>
  <c r="A16" i="220" s="1"/>
  <c r="A17" i="220" s="1"/>
  <c r="A18" i="220" s="1"/>
  <c r="A19" i="220" s="1"/>
  <c r="A20" i="220" s="1"/>
  <c r="A21" i="220" s="1"/>
  <c r="A22" i="220" s="1"/>
  <c r="A23" i="220" s="1"/>
  <c r="A24" i="220" s="1"/>
  <c r="A25" i="220" s="1"/>
  <c r="A26" i="220" s="1"/>
  <c r="A27" i="220" s="1"/>
  <c r="A28" i="220" s="1"/>
  <c r="A29" i="220" s="1"/>
  <c r="A30" i="220" s="1"/>
  <c r="A31" i="220" s="1"/>
  <c r="A32" i="220" s="1"/>
  <c r="A33" i="220" s="1"/>
  <c r="A34" i="220" s="1"/>
  <c r="A35" i="220" s="1"/>
  <c r="A36" i="220" s="1"/>
  <c r="A37" i="220" s="1"/>
  <c r="A38" i="220" s="1"/>
  <c r="A39" i="220" s="1"/>
  <c r="A40" i="220" s="1"/>
  <c r="A41" i="220" s="1"/>
  <c r="A42" i="220" s="1"/>
  <c r="A43" i="220" s="1"/>
  <c r="A44" i="220" s="1"/>
  <c r="A45" i="220" s="1"/>
  <c r="A46" i="220" s="1"/>
  <c r="A47" i="220" s="1"/>
  <c r="A48" i="220" s="1"/>
  <c r="A49" i="220" s="1"/>
  <c r="A50" i="220" s="1"/>
  <c r="A51" i="220" s="1"/>
  <c r="A52" i="220" s="1"/>
  <c r="A53" i="220" s="1"/>
  <c r="A54" i="220" s="1"/>
  <c r="A55" i="220" s="1"/>
  <c r="A56" i="220" s="1"/>
  <c r="A57" i="220" s="1"/>
  <c r="A58" i="220" s="1"/>
  <c r="A59" i="220" s="1"/>
  <c r="A60" i="220" s="1"/>
  <c r="A61" i="220" s="1"/>
  <c r="A62" i="220" s="1"/>
  <c r="A63" i="220" s="1"/>
  <c r="A64" i="220" s="1"/>
  <c r="A65" i="220" s="1"/>
  <c r="A66" i="220" s="1"/>
  <c r="A67" i="220" s="1"/>
  <c r="A68" i="220" s="1"/>
  <c r="A69" i="220" s="1"/>
  <c r="A70" i="220" s="1"/>
  <c r="A71" i="220" s="1"/>
  <c r="A72" i="220" s="1"/>
  <c r="G2" i="220"/>
  <c r="I2" i="220" s="1"/>
  <c r="C29" i="131"/>
  <c r="G25" i="131"/>
  <c r="G24" i="131"/>
  <c r="G23" i="131"/>
  <c r="A23" i="131"/>
  <c r="A24" i="131" s="1"/>
  <c r="A25" i="131" s="1"/>
  <c r="A26" i="131" s="1"/>
  <c r="A27" i="131" s="1"/>
  <c r="A28" i="131" s="1"/>
  <c r="G22" i="131"/>
  <c r="G12" i="218"/>
  <c r="G11" i="218"/>
  <c r="G10" i="218"/>
  <c r="G9" i="218"/>
  <c r="G8" i="218"/>
  <c r="G7" i="218"/>
  <c r="A7" i="218"/>
  <c r="A8" i="218" s="1"/>
  <c r="A9" i="218" s="1"/>
  <c r="A10" i="218" s="1"/>
  <c r="A11" i="218" s="1"/>
  <c r="A12" i="218" s="1"/>
  <c r="A13" i="218" s="1"/>
  <c r="G6" i="218"/>
  <c r="E14" i="230" l="1"/>
  <c r="E20" i="230" s="1"/>
  <c r="D32" i="131"/>
  <c r="D38" i="131" s="1"/>
  <c r="D17" i="218"/>
  <c r="L74" i="220"/>
  <c r="L82" i="220" s="1"/>
  <c r="L7" i="210"/>
  <c r="H8" i="144" l="1"/>
  <c r="J8" i="144" s="1"/>
  <c r="G510" i="5"/>
  <c r="L8" i="144" l="1"/>
  <c r="C512" i="5"/>
  <c r="G509" i="5"/>
  <c r="G508" i="5"/>
  <c r="K33" i="75"/>
  <c r="G10" i="75"/>
  <c r="H10" i="75" s="1"/>
  <c r="J10" i="75" l="1"/>
  <c r="G30" i="80"/>
  <c r="G72" i="160"/>
  <c r="M17" i="216"/>
  <c r="G7" i="216"/>
  <c r="I7" i="216" s="1"/>
  <c r="G6" i="216"/>
  <c r="I6" i="216" s="1"/>
  <c r="G5" i="216"/>
  <c r="I5" i="216" s="1"/>
  <c r="G4" i="216"/>
  <c r="I4" i="216" s="1"/>
  <c r="G3" i="216"/>
  <c r="I3" i="216" s="1"/>
  <c r="A3" i="216"/>
  <c r="A4" i="216" s="1"/>
  <c r="A5" i="216" s="1"/>
  <c r="A6" i="216" s="1"/>
  <c r="A7" i="216" s="1"/>
  <c r="A8" i="216" s="1"/>
  <c r="A9" i="216" s="1"/>
  <c r="A10" i="216" s="1"/>
  <c r="A11" i="216" s="1"/>
  <c r="A12" i="216" s="1"/>
  <c r="G2" i="216"/>
  <c r="I2" i="216" s="1"/>
  <c r="H11" i="21"/>
  <c r="I11" i="21" s="1"/>
  <c r="C78" i="160"/>
  <c r="G71" i="160"/>
  <c r="G70" i="160"/>
  <c r="G69" i="160"/>
  <c r="A69" i="160"/>
  <c r="A70" i="160" s="1"/>
  <c r="A71" i="160" s="1"/>
  <c r="A72" i="160" s="1"/>
  <c r="A73" i="160" s="1"/>
  <c r="A74" i="160" s="1"/>
  <c r="A75" i="160" s="1"/>
  <c r="A76" i="160" s="1"/>
  <c r="G68" i="160"/>
  <c r="C53" i="160"/>
  <c r="G45" i="160"/>
  <c r="G44" i="160"/>
  <c r="G43" i="160"/>
  <c r="G42" i="160"/>
  <c r="G41" i="160"/>
  <c r="G40" i="160"/>
  <c r="G39" i="160"/>
  <c r="G38" i="160"/>
  <c r="G37" i="160"/>
  <c r="A37" i="160"/>
  <c r="A38" i="160" s="1"/>
  <c r="A39" i="160" s="1"/>
  <c r="A40" i="160" s="1"/>
  <c r="A41" i="160" s="1"/>
  <c r="A42" i="160" s="1"/>
  <c r="A43" i="160" s="1"/>
  <c r="A44" i="160" s="1"/>
  <c r="A45" i="160" s="1"/>
  <c r="A46" i="160" s="1"/>
  <c r="A47" i="160" s="1"/>
  <c r="A48" i="160" s="1"/>
  <c r="A49" i="160" s="1"/>
  <c r="A50" i="160" s="1"/>
  <c r="A51" i="160" s="1"/>
  <c r="A52" i="160" s="1"/>
  <c r="G36" i="160"/>
  <c r="G29" i="80"/>
  <c r="G28" i="80"/>
  <c r="G27" i="80"/>
  <c r="A27" i="80"/>
  <c r="A28" i="80" s="1"/>
  <c r="A29" i="80" s="1"/>
  <c r="A30" i="80" s="1"/>
  <c r="A31" i="80" s="1"/>
  <c r="A32" i="80" s="1"/>
  <c r="A33" i="80" s="1"/>
  <c r="A34" i="80" s="1"/>
  <c r="A35" i="80" s="1"/>
  <c r="G26" i="80"/>
  <c r="D81" i="160" l="1"/>
  <c r="D87" i="160" s="1"/>
  <c r="E40" i="80"/>
  <c r="D56" i="160"/>
  <c r="K11" i="21"/>
  <c r="M15" i="216"/>
  <c r="M19" i="216" s="1"/>
  <c r="G9" i="75"/>
  <c r="H9" i="75" s="1"/>
  <c r="J9" i="75" s="1"/>
  <c r="H4" i="99"/>
  <c r="H5" i="99"/>
  <c r="G8" i="75"/>
  <c r="H8" i="75" s="1"/>
  <c r="J8" i="75" s="1"/>
  <c r="G7" i="75"/>
  <c r="H7" i="75" s="1"/>
  <c r="J7" i="75" s="1"/>
  <c r="G6" i="75"/>
  <c r="G5" i="75"/>
  <c r="G7" i="164"/>
  <c r="G507" i="5"/>
  <c r="N16" i="211" l="1"/>
  <c r="A4" i="211"/>
  <c r="A5" i="211" s="1"/>
  <c r="A6" i="211" s="1"/>
  <c r="A7" i="211" s="1"/>
  <c r="A8" i="211" s="1"/>
  <c r="A9" i="211" s="1"/>
  <c r="A10" i="211" s="1"/>
  <c r="H3" i="211"/>
  <c r="J3" i="211" s="1"/>
  <c r="H6" i="210"/>
  <c r="J6" i="210" s="1"/>
  <c r="L6" i="210" s="1"/>
  <c r="N13" i="211" l="1"/>
  <c r="L3" i="211"/>
  <c r="O16" i="211" s="1"/>
  <c r="G116" i="123"/>
  <c r="G506" i="5"/>
  <c r="H9" i="103"/>
  <c r="J9" i="103" s="1"/>
  <c r="L9" i="103" s="1"/>
  <c r="H10" i="103"/>
  <c r="J10" i="103" s="1"/>
  <c r="L10" i="103" s="1"/>
  <c r="H11" i="103"/>
  <c r="J11" i="103" s="1"/>
  <c r="L11" i="103" s="1"/>
  <c r="H12" i="103"/>
  <c r="J12" i="103" s="1"/>
  <c r="H13" i="103"/>
  <c r="J13" i="103" s="1"/>
  <c r="L13" i="103" s="1"/>
  <c r="H4" i="210"/>
  <c r="J4" i="210" s="1"/>
  <c r="H5" i="210"/>
  <c r="J5" i="210" s="1"/>
  <c r="L5" i="210" s="1"/>
  <c r="A4" i="210"/>
  <c r="A5" i="210" s="1"/>
  <c r="A6" i="210" s="1"/>
  <c r="A7" i="210" s="1"/>
  <c r="A8" i="210" s="1"/>
  <c r="A9" i="210" s="1"/>
  <c r="A10" i="210" s="1"/>
  <c r="A11" i="210" s="1"/>
  <c r="A12" i="210" s="1"/>
  <c r="A13" i="210" s="1"/>
  <c r="A14" i="210" s="1"/>
  <c r="A15" i="210" s="1"/>
  <c r="A16" i="210" s="1"/>
  <c r="A17" i="210" s="1"/>
  <c r="H3" i="210"/>
  <c r="J3" i="210" s="1"/>
  <c r="N20" i="210" s="1"/>
  <c r="N26" i="210" s="1"/>
  <c r="L12" i="103" l="1"/>
  <c r="L4" i="210"/>
  <c r="O19" i="211"/>
  <c r="N19" i="211"/>
  <c r="L3" i="210"/>
  <c r="H6" i="75"/>
  <c r="J6" i="75" s="1"/>
  <c r="H4" i="144"/>
  <c r="J4" i="144" s="1"/>
  <c r="H5" i="144"/>
  <c r="J5" i="144" s="1"/>
  <c r="L5" i="144" s="1"/>
  <c r="H6" i="144"/>
  <c r="J6" i="144" s="1"/>
  <c r="L6" i="144" s="1"/>
  <c r="H7" i="144"/>
  <c r="J7" i="144" s="1"/>
  <c r="L7" i="144" s="1"/>
  <c r="H3" i="144"/>
  <c r="J3" i="144" s="1"/>
  <c r="L13" i="70"/>
  <c r="G505" i="5"/>
  <c r="N16" i="209"/>
  <c r="H4" i="209"/>
  <c r="J4" i="209" s="1"/>
  <c r="L4" i="209" s="1"/>
  <c r="A4" i="209"/>
  <c r="A5" i="209" s="1"/>
  <c r="A6" i="209" s="1"/>
  <c r="A7" i="209" s="1"/>
  <c r="A8" i="209" s="1"/>
  <c r="A9" i="209" s="1"/>
  <c r="A10" i="209" s="1"/>
  <c r="H3" i="209"/>
  <c r="J3" i="209" s="1"/>
  <c r="O23" i="210" l="1"/>
  <c r="O26" i="210" s="1"/>
  <c r="L3" i="144"/>
  <c r="N18" i="144"/>
  <c r="N24" i="144" s="1"/>
  <c r="N13" i="209"/>
  <c r="N19" i="209" s="1"/>
  <c r="L3" i="209"/>
  <c r="O16" i="209" s="1"/>
  <c r="L4" i="144"/>
  <c r="O19" i="209" l="1"/>
  <c r="H5" i="75"/>
  <c r="L16" i="207"/>
  <c r="H5" i="207"/>
  <c r="J5" i="207" s="1"/>
  <c r="L5" i="207" s="1"/>
  <c r="H4" i="207"/>
  <c r="J4" i="207" s="1"/>
  <c r="L4" i="207" s="1"/>
  <c r="A4" i="207"/>
  <c r="A5" i="207" s="1"/>
  <c r="A6" i="207" s="1"/>
  <c r="A7" i="207" s="1"/>
  <c r="A8" i="207" s="1"/>
  <c r="A9" i="207" s="1"/>
  <c r="A10" i="207" s="1"/>
  <c r="H3" i="207"/>
  <c r="J3" i="207" s="1"/>
  <c r="J5" i="75" l="1"/>
  <c r="L13" i="207"/>
  <c r="L22" i="207" s="1"/>
  <c r="L3" i="207"/>
  <c r="M16" i="207" s="1"/>
  <c r="G503" i="5"/>
  <c r="G504" i="5"/>
  <c r="M22" i="207" l="1"/>
  <c r="G115" i="123"/>
  <c r="F126" i="123" s="1"/>
  <c r="G502" i="5" l="1"/>
  <c r="G84" i="118" l="1"/>
  <c r="F94" i="118" s="1"/>
  <c r="A502" i="5"/>
  <c r="A503" i="5" s="1"/>
  <c r="A504" i="5" s="1"/>
  <c r="A505" i="5" s="1"/>
  <c r="A506" i="5" s="1"/>
  <c r="A507" i="5" s="1"/>
  <c r="A508" i="5" s="1"/>
  <c r="A509" i="5" s="1"/>
  <c r="A510" i="5" s="1"/>
  <c r="A511" i="5" s="1"/>
  <c r="G501" i="5"/>
  <c r="F514" i="5" s="1"/>
  <c r="A115" i="123" l="1"/>
  <c r="A116" i="123" s="1"/>
  <c r="A117" i="123" s="1"/>
  <c r="A118" i="123" s="1"/>
  <c r="A119" i="123" s="1"/>
  <c r="A120" i="123" s="1"/>
  <c r="A121" i="123" s="1"/>
  <c r="A122" i="123" s="1"/>
  <c r="F132" i="123"/>
  <c r="J5" i="99"/>
  <c r="L5" i="99" s="1"/>
  <c r="J4" i="99" l="1"/>
  <c r="L4" i="99" s="1"/>
  <c r="A84" i="118"/>
  <c r="A85" i="118" s="1"/>
  <c r="A86" i="118" s="1"/>
  <c r="A87" i="118" s="1"/>
  <c r="A88" i="118" s="1"/>
  <c r="A89" i="118" s="1"/>
  <c r="A90" i="118" s="1"/>
  <c r="A91" i="118" s="1"/>
  <c r="F100" i="118"/>
  <c r="G4" i="75"/>
  <c r="H4" i="75" s="1"/>
  <c r="J4" i="75" l="1"/>
  <c r="H10" i="21" l="1"/>
  <c r="I10" i="21" s="1"/>
  <c r="K10" i="21" s="1"/>
  <c r="C99" i="123"/>
  <c r="G96" i="123"/>
  <c r="G97" i="123"/>
  <c r="G488" i="5"/>
  <c r="G487" i="5"/>
  <c r="H9" i="21" l="1"/>
  <c r="I9" i="21" s="1"/>
  <c r="K9" i="21" s="1"/>
  <c r="H4" i="3"/>
  <c r="J4" i="3" s="1"/>
  <c r="G485" i="5"/>
  <c r="G486" i="5"/>
  <c r="N20" i="185"/>
  <c r="G95" i="123"/>
  <c r="G484" i="5"/>
  <c r="H8" i="21"/>
  <c r="I8" i="21" s="1"/>
  <c r="H7" i="21"/>
  <c r="I7" i="21" s="1"/>
  <c r="K7" i="21" s="1"/>
  <c r="A4" i="71"/>
  <c r="A5" i="71" s="1"/>
  <c r="A6" i="71" s="1"/>
  <c r="A7" i="71" s="1"/>
  <c r="A8" i="71" s="1"/>
  <c r="A9" i="71" s="1"/>
  <c r="A10" i="71" s="1"/>
  <c r="A11" i="71" s="1"/>
  <c r="A12" i="71" s="1"/>
  <c r="A13" i="71" s="1"/>
  <c r="G483" i="5"/>
  <c r="K8" i="21" l="1"/>
  <c r="L4" i="3"/>
  <c r="H3" i="99" l="1"/>
  <c r="J3" i="99" s="1"/>
  <c r="N33" i="99" s="1"/>
  <c r="A4" i="99"/>
  <c r="A5" i="99" s="1"/>
  <c r="A6" i="99" s="1"/>
  <c r="A7" i="99" s="1"/>
  <c r="A8" i="99" s="1"/>
  <c r="A9" i="99" s="1"/>
  <c r="A10" i="99" s="1"/>
  <c r="A11" i="99" s="1"/>
  <c r="A12" i="99" s="1"/>
  <c r="A13" i="99" s="1"/>
  <c r="A14" i="99" s="1"/>
  <c r="A15" i="99" s="1"/>
  <c r="A4" i="75"/>
  <c r="A5" i="75" s="1"/>
  <c r="A6" i="75" s="1"/>
  <c r="A7" i="75" s="1"/>
  <c r="A8" i="75" s="1"/>
  <c r="A9" i="75" s="1"/>
  <c r="A10" i="75" s="1"/>
  <c r="H6" i="21"/>
  <c r="I6" i="21" s="1"/>
  <c r="L3" i="99" l="1"/>
  <c r="K6" i="21"/>
  <c r="H5" i="141" l="1"/>
  <c r="J5" i="141" s="1"/>
  <c r="H6" i="141"/>
  <c r="J6" i="141" s="1"/>
  <c r="P5" i="186"/>
  <c r="L6" i="141" l="1"/>
  <c r="L5" i="141"/>
  <c r="N5" i="186"/>
  <c r="H7" i="185" l="1"/>
  <c r="J7" i="185" s="1"/>
  <c r="L7" i="185" s="1"/>
  <c r="H8" i="185"/>
  <c r="J8" i="185" s="1"/>
  <c r="L8" i="185" s="1"/>
  <c r="P4" i="186"/>
  <c r="N4" i="186"/>
  <c r="A4" i="186"/>
  <c r="A5" i="186" s="1"/>
  <c r="A6" i="186" s="1"/>
  <c r="A7" i="186" s="1"/>
  <c r="A8" i="186" s="1"/>
  <c r="A9" i="186" s="1"/>
  <c r="A10" i="186" s="1"/>
  <c r="A11" i="186" s="1"/>
  <c r="A12" i="186" s="1"/>
  <c r="A13" i="186" s="1"/>
  <c r="A14" i="186" s="1"/>
  <c r="A15" i="186" s="1"/>
  <c r="A16" i="186" s="1"/>
  <c r="A17" i="186" s="1"/>
  <c r="A18" i="186" s="1"/>
  <c r="A19" i="186" s="1"/>
  <c r="A20" i="186" s="1"/>
  <c r="P3" i="186"/>
  <c r="U3" i="186" s="1"/>
  <c r="N3" i="186"/>
  <c r="S3" i="186" s="1"/>
  <c r="H5" i="185"/>
  <c r="J5" i="185" s="1"/>
  <c r="L5" i="185" s="1"/>
  <c r="H6" i="185"/>
  <c r="J6" i="185" s="1"/>
  <c r="L6" i="185" s="1"/>
  <c r="H4" i="185"/>
  <c r="J4" i="185" s="1"/>
  <c r="L4" i="185" s="1"/>
  <c r="A4" i="185"/>
  <c r="A5" i="185" s="1"/>
  <c r="A6" i="185" s="1"/>
  <c r="A7" i="185" s="1"/>
  <c r="A8" i="185" s="1"/>
  <c r="A9" i="185" s="1"/>
  <c r="A10" i="185" s="1"/>
  <c r="H3" i="185"/>
  <c r="J3" i="185" s="1"/>
  <c r="L3" i="185" l="1"/>
  <c r="O20" i="185" s="1"/>
  <c r="Q4" i="184"/>
  <c r="Q5" i="184"/>
  <c r="O4" i="184"/>
  <c r="O5" i="184"/>
  <c r="O6" i="184"/>
  <c r="A4" i="184"/>
  <c r="A5" i="184" s="1"/>
  <c r="A6" i="184" s="1"/>
  <c r="Q3" i="184"/>
  <c r="O3" i="184"/>
  <c r="H4" i="183"/>
  <c r="J4" i="183" s="1"/>
  <c r="L4" i="183" s="1"/>
  <c r="H3" i="183"/>
  <c r="J3" i="183" s="1"/>
  <c r="L3" i="183" s="1"/>
  <c r="N16" i="183"/>
  <c r="A4" i="183"/>
  <c r="A5" i="183" s="1"/>
  <c r="A6" i="183" s="1"/>
  <c r="A7" i="183" s="1"/>
  <c r="A8" i="183" s="1"/>
  <c r="A9" i="183" s="1"/>
  <c r="A10" i="183" s="1"/>
  <c r="G482" i="5"/>
  <c r="O16" i="183" l="1"/>
  <c r="N13" i="183"/>
  <c r="O23" i="185"/>
  <c r="N23" i="185"/>
  <c r="H3" i="137"/>
  <c r="J3" i="137" s="1"/>
  <c r="L3" i="137" l="1"/>
  <c r="O19" i="183"/>
  <c r="N19" i="183"/>
  <c r="G481" i="5"/>
  <c r="N16" i="171"/>
  <c r="F79" i="123" l="1"/>
  <c r="G92" i="123" l="1"/>
  <c r="G93" i="123"/>
  <c r="G480" i="5"/>
  <c r="G479" i="5"/>
  <c r="G474" i="5" l="1"/>
  <c r="G6" i="164"/>
  <c r="G478" i="5"/>
  <c r="G477" i="5"/>
  <c r="C66" i="118"/>
  <c r="A58" i="118"/>
  <c r="A59" i="118" s="1"/>
  <c r="A60" i="118" s="1"/>
  <c r="A61" i="118" s="1"/>
  <c r="A62" i="118" s="1"/>
  <c r="A63" i="118" s="1"/>
  <c r="A64" i="118" s="1"/>
  <c r="A65" i="118" s="1"/>
  <c r="G57" i="118"/>
  <c r="F68" i="118" s="1"/>
  <c r="F74" i="118" s="1"/>
  <c r="G476" i="5"/>
  <c r="G91" i="123"/>
  <c r="G90" i="123"/>
  <c r="A90" i="123"/>
  <c r="A91" i="123" s="1"/>
  <c r="A92" i="123" s="1"/>
  <c r="A93" i="123" s="1"/>
  <c r="A94" i="123" s="1"/>
  <c r="A95" i="123" s="1"/>
  <c r="A96" i="123" s="1"/>
  <c r="A97" i="123" s="1"/>
  <c r="G89" i="123"/>
  <c r="G475" i="5"/>
  <c r="C74" i="123"/>
  <c r="F101" i="123" l="1"/>
  <c r="F107" i="123" s="1"/>
  <c r="H4" i="171"/>
  <c r="J4" i="171" s="1"/>
  <c r="L4" i="171" s="1"/>
  <c r="G473" i="5"/>
  <c r="G471" i="5"/>
  <c r="G472" i="5"/>
  <c r="N16" i="174"/>
  <c r="A4" i="174"/>
  <c r="A5" i="174" s="1"/>
  <c r="A6" i="174" s="1"/>
  <c r="A7" i="174" s="1"/>
  <c r="A8" i="174" s="1"/>
  <c r="A9" i="174" s="1"/>
  <c r="A10" i="174" s="1"/>
  <c r="N19" i="174" l="1"/>
  <c r="O16" i="174"/>
  <c r="O19" i="174" l="1"/>
  <c r="A4" i="171"/>
  <c r="A5" i="171" s="1"/>
  <c r="A6" i="171" s="1"/>
  <c r="A7" i="171" s="1"/>
  <c r="A8" i="171" s="1"/>
  <c r="A9" i="171" s="1"/>
  <c r="A10" i="171" s="1"/>
  <c r="H3" i="171"/>
  <c r="J3" i="171" s="1"/>
  <c r="N13" i="171" s="1"/>
  <c r="N22" i="171" s="1"/>
  <c r="L3" i="171" l="1"/>
  <c r="O16" i="171" s="1"/>
  <c r="O22" i="171" l="1"/>
  <c r="K19" i="85" l="1"/>
  <c r="P9" i="149" l="1"/>
  <c r="H3" i="85" l="1"/>
  <c r="J3" i="85" s="1"/>
  <c r="A4" i="85"/>
  <c r="A5" i="85" s="1"/>
  <c r="A6" i="85" s="1"/>
  <c r="A7" i="85" s="1"/>
  <c r="A8" i="85" s="1"/>
  <c r="A9" i="85" s="1"/>
  <c r="A10" i="85" s="1"/>
  <c r="A11" i="85" s="1"/>
  <c r="A12" i="85" s="1"/>
  <c r="L3" i="85" l="1"/>
  <c r="K16" i="85"/>
  <c r="K22" i="85" s="1"/>
  <c r="G470" i="5" l="1"/>
  <c r="G469" i="5"/>
  <c r="H6" i="163" l="1"/>
  <c r="J6" i="163" s="1"/>
  <c r="L6" i="163" s="1"/>
  <c r="P4" i="166"/>
  <c r="U4" i="166" s="1"/>
  <c r="N4" i="166"/>
  <c r="S4" i="166" s="1"/>
  <c r="R32" i="79" l="1"/>
  <c r="A4" i="166" l="1"/>
  <c r="A5" i="166" s="1"/>
  <c r="A6" i="166" s="1"/>
  <c r="A7" i="166" s="1"/>
  <c r="A8" i="166" s="1"/>
  <c r="A9" i="166" s="1"/>
  <c r="A10" i="166" s="1"/>
  <c r="A11" i="166" s="1"/>
  <c r="A12" i="166" s="1"/>
  <c r="A13" i="166" s="1"/>
  <c r="A14" i="166" s="1"/>
  <c r="A15" i="166" s="1"/>
  <c r="A16" i="166" s="1"/>
  <c r="A17" i="166" s="1"/>
  <c r="A18" i="166" s="1"/>
  <c r="A19" i="166" s="1"/>
  <c r="A20" i="166" s="1"/>
  <c r="P3" i="166"/>
  <c r="U3" i="166" s="1"/>
  <c r="Q29" i="166" s="1"/>
  <c r="N3" i="166"/>
  <c r="S3" i="166" s="1"/>
  <c r="Q26" i="166" s="1"/>
  <c r="N14" i="154"/>
  <c r="A4" i="3"/>
  <c r="A5" i="3" s="1"/>
  <c r="A6" i="3" s="1"/>
  <c r="A7" i="3" s="1"/>
  <c r="A8" i="3" s="1"/>
  <c r="A9" i="3" s="1"/>
  <c r="A10" i="3" s="1"/>
  <c r="A11" i="3" s="1"/>
  <c r="Q35" i="166" l="1"/>
  <c r="H5" i="145"/>
  <c r="J5" i="145" s="1"/>
  <c r="L5" i="145" l="1"/>
  <c r="H4" i="103"/>
  <c r="J4" i="103" s="1"/>
  <c r="L4" i="103" s="1"/>
  <c r="H5" i="103"/>
  <c r="J5" i="103" s="1"/>
  <c r="L5" i="103" s="1"/>
  <c r="H6" i="103"/>
  <c r="J6" i="103" s="1"/>
  <c r="L6" i="103" s="1"/>
  <c r="H7" i="103"/>
  <c r="J7" i="103" s="1"/>
  <c r="L7" i="103" s="1"/>
  <c r="H8" i="103"/>
  <c r="J8" i="103" s="1"/>
  <c r="L8" i="103" s="1"/>
  <c r="P8" i="149" l="1"/>
  <c r="N8" i="149"/>
  <c r="C19" i="164"/>
  <c r="A6" i="164"/>
  <c r="A7" i="164" s="1"/>
  <c r="A8" i="164" s="1"/>
  <c r="A9" i="164" s="1"/>
  <c r="A10" i="164" s="1"/>
  <c r="A11" i="164" s="1"/>
  <c r="A12" i="164" s="1"/>
  <c r="A13" i="164" s="1"/>
  <c r="A14" i="164" s="1"/>
  <c r="A15" i="164" s="1"/>
  <c r="A16" i="164" s="1"/>
  <c r="A17" i="164" s="1"/>
  <c r="A18" i="164" s="1"/>
  <c r="G5" i="164"/>
  <c r="F21" i="164" s="1"/>
  <c r="F27" i="164" s="1"/>
  <c r="A469" i="5"/>
  <c r="A470" i="5" s="1"/>
  <c r="A471" i="5" s="1"/>
  <c r="A472" i="5" s="1"/>
  <c r="A473" i="5" s="1"/>
  <c r="A474" i="5" s="1"/>
  <c r="A475" i="5" s="1"/>
  <c r="A476" i="5" s="1"/>
  <c r="A477" i="5" s="1"/>
  <c r="A478" i="5" s="1"/>
  <c r="A479" i="5" s="1"/>
  <c r="A480" i="5" s="1"/>
  <c r="A481" i="5" s="1"/>
  <c r="A482" i="5" s="1"/>
  <c r="A483" i="5" s="1"/>
  <c r="A484" i="5" s="1"/>
  <c r="A485" i="5" s="1"/>
  <c r="A486" i="5" s="1"/>
  <c r="A487" i="5" s="1"/>
  <c r="A488" i="5" s="1"/>
  <c r="G468" i="5"/>
  <c r="F492" i="5" s="1"/>
  <c r="H4" i="163" l="1"/>
  <c r="J4" i="163" s="1"/>
  <c r="L4" i="163" s="1"/>
  <c r="H5" i="163"/>
  <c r="J5" i="163" s="1"/>
  <c r="L5" i="163" s="1"/>
  <c r="O14" i="163"/>
  <c r="N14" i="163"/>
  <c r="A4" i="163"/>
  <c r="A5" i="163" s="1"/>
  <c r="A6" i="163" s="1"/>
  <c r="A7" i="163" s="1"/>
  <c r="A8" i="163" s="1"/>
  <c r="H3" i="163"/>
  <c r="J3" i="163" s="1"/>
  <c r="N11" i="163" l="1"/>
  <c r="O17" i="163" s="1"/>
  <c r="L3" i="163"/>
  <c r="N17" i="163" l="1"/>
  <c r="C457" i="5"/>
  <c r="A4" i="162"/>
  <c r="A6" i="162" s="1"/>
  <c r="A7" i="162" s="1"/>
  <c r="A8" i="162" s="1"/>
  <c r="A9" i="162" s="1"/>
  <c r="A10" i="162" s="1"/>
  <c r="A11" i="162" s="1"/>
  <c r="A12" i="162" s="1"/>
  <c r="A13" i="162" s="1"/>
  <c r="A14" i="162" s="1"/>
  <c r="A15" i="162" s="1"/>
  <c r="A16" i="162" s="1"/>
  <c r="A17" i="162" s="1"/>
  <c r="A18" i="162" s="1"/>
  <c r="A19" i="162" s="1"/>
  <c r="G456" i="5"/>
  <c r="G455" i="5" l="1"/>
  <c r="C48" i="119" l="1"/>
  <c r="G454" i="5"/>
  <c r="A31" i="119"/>
  <c r="A32" i="119" s="1"/>
  <c r="A33" i="119" s="1"/>
  <c r="A34" i="119" s="1"/>
  <c r="A35" i="119" s="1"/>
  <c r="A36" i="119" s="1"/>
  <c r="A37" i="119" s="1"/>
  <c r="A38" i="119" s="1"/>
  <c r="A39" i="119" s="1"/>
  <c r="A40" i="119" s="1"/>
  <c r="A41" i="119" s="1"/>
  <c r="A42" i="119" s="1"/>
  <c r="A43" i="119" s="1"/>
  <c r="A44" i="119" s="1"/>
  <c r="A45" i="119" s="1"/>
  <c r="A46" i="119" s="1"/>
  <c r="A47" i="119" s="1"/>
  <c r="G453" i="5"/>
  <c r="G66" i="123" l="1"/>
  <c r="G65" i="123"/>
  <c r="G451" i="5"/>
  <c r="G452" i="5"/>
  <c r="C23" i="160" l="1"/>
  <c r="G21" i="160"/>
  <c r="G20" i="160"/>
  <c r="G19" i="160"/>
  <c r="G18" i="160"/>
  <c r="G17" i="160"/>
  <c r="G16" i="160"/>
  <c r="G15" i="160"/>
  <c r="G14" i="160"/>
  <c r="G13" i="160"/>
  <c r="G12" i="160"/>
  <c r="G11" i="160"/>
  <c r="G10" i="160"/>
  <c r="G9" i="160"/>
  <c r="G8" i="160"/>
  <c r="G7" i="160"/>
  <c r="G6" i="160"/>
  <c r="A7" i="160"/>
  <c r="A8" i="160" s="1"/>
  <c r="A9" i="160" s="1"/>
  <c r="A10" i="160" s="1"/>
  <c r="A11" i="160" s="1"/>
  <c r="A12" i="160" s="1"/>
  <c r="A13" i="160" s="1"/>
  <c r="A14" i="160" s="1"/>
  <c r="A15" i="160" s="1"/>
  <c r="A16" i="160" s="1"/>
  <c r="A17" i="160" s="1"/>
  <c r="A18" i="160" s="1"/>
  <c r="A19" i="160" s="1"/>
  <c r="A20" i="160" s="1"/>
  <c r="A21" i="160" s="1"/>
  <c r="A22" i="160" s="1"/>
  <c r="G31" i="119"/>
  <c r="G32" i="119"/>
  <c r="G33" i="119"/>
  <c r="G34" i="119"/>
  <c r="G35" i="119"/>
  <c r="G36" i="119"/>
  <c r="G37" i="119"/>
  <c r="G38" i="119"/>
  <c r="G39" i="119"/>
  <c r="G40" i="119"/>
  <c r="G41" i="119"/>
  <c r="G42" i="119"/>
  <c r="G43" i="119"/>
  <c r="G44" i="119"/>
  <c r="G45" i="119"/>
  <c r="G46" i="119"/>
  <c r="D26" i="160" l="1"/>
  <c r="C16" i="157"/>
  <c r="A7" i="157"/>
  <c r="A8" i="157" s="1"/>
  <c r="A9" i="157" s="1"/>
  <c r="A10" i="157" s="1"/>
  <c r="A11" i="157" s="1"/>
  <c r="A12" i="157" s="1"/>
  <c r="A13" i="157" s="1"/>
  <c r="A14" i="157" s="1"/>
  <c r="A15" i="157" s="1"/>
  <c r="G6" i="157"/>
  <c r="D19" i="157" s="1"/>
  <c r="D25" i="157" s="1"/>
  <c r="G30" i="119"/>
  <c r="D51" i="119" s="1"/>
  <c r="G450" i="5"/>
  <c r="G449" i="5"/>
  <c r="C41" i="118"/>
  <c r="G32" i="118"/>
  <c r="F43" i="118" s="1"/>
  <c r="F49" i="118" s="1"/>
  <c r="A33" i="118"/>
  <c r="A34" i="118" s="1"/>
  <c r="A35" i="118" s="1"/>
  <c r="A36" i="118" s="1"/>
  <c r="A37" i="118" s="1"/>
  <c r="A38" i="118" s="1"/>
  <c r="A39" i="118" s="1"/>
  <c r="A40" i="118" s="1"/>
  <c r="A4" i="156" l="1"/>
  <c r="A5" i="156" s="1"/>
  <c r="A6" i="156" s="1"/>
  <c r="A7" i="156" s="1"/>
  <c r="A8" i="156" s="1"/>
  <c r="A9" i="156" s="1"/>
  <c r="A10" i="156" s="1"/>
  <c r="A11" i="156" s="1"/>
  <c r="A12" i="156" s="1"/>
  <c r="A13" i="156" s="1"/>
  <c r="A14" i="156" s="1"/>
  <c r="A15" i="156" s="1"/>
  <c r="A16" i="156" s="1"/>
  <c r="A17" i="156" s="1"/>
  <c r="A18" i="156" s="1"/>
  <c r="A19" i="156" s="1"/>
  <c r="A20" i="156" s="1"/>
  <c r="R3" i="156"/>
  <c r="W3" i="156" s="1"/>
  <c r="P3" i="156"/>
  <c r="U3" i="156" s="1"/>
  <c r="S26" i="156" l="1"/>
  <c r="S29" i="156"/>
  <c r="S32" i="156" l="1"/>
  <c r="G448" i="5"/>
  <c r="P6" i="149" l="1"/>
  <c r="U6" i="149" s="1"/>
  <c r="P7" i="149"/>
  <c r="U7" i="149" s="1"/>
  <c r="N6" i="149"/>
  <c r="S6" i="149" s="1"/>
  <c r="N7" i="149"/>
  <c r="S7" i="149"/>
  <c r="O14" i="154" l="1"/>
  <c r="A4" i="154"/>
  <c r="A5" i="154" s="1"/>
  <c r="A6" i="154" s="1"/>
  <c r="A7" i="154" s="1"/>
  <c r="A8" i="154" s="1"/>
  <c r="H3" i="154"/>
  <c r="J3" i="154" s="1"/>
  <c r="L3" i="154" l="1"/>
  <c r="N11" i="154"/>
  <c r="G447" i="5"/>
  <c r="G446" i="5"/>
  <c r="G445" i="5"/>
  <c r="G444" i="5"/>
  <c r="A444" i="5"/>
  <c r="A445" i="5" s="1"/>
  <c r="A446" i="5" s="1"/>
  <c r="A447" i="5" s="1"/>
  <c r="A448" i="5" s="1"/>
  <c r="A449" i="5" s="1"/>
  <c r="A450" i="5" s="1"/>
  <c r="A451" i="5" s="1"/>
  <c r="A452" i="5" s="1"/>
  <c r="A453" i="5" s="1"/>
  <c r="A454" i="5" s="1"/>
  <c r="A455" i="5" s="1"/>
  <c r="A456" i="5" s="1"/>
  <c r="G443" i="5"/>
  <c r="G64" i="123"/>
  <c r="G63" i="123"/>
  <c r="G62" i="123"/>
  <c r="G61" i="123"/>
  <c r="A61" i="123"/>
  <c r="A62" i="123" s="1"/>
  <c r="A63" i="123" s="1"/>
  <c r="A64" i="123" s="1"/>
  <c r="A65" i="123" s="1"/>
  <c r="A66" i="123" s="1"/>
  <c r="A67" i="123" s="1"/>
  <c r="A68" i="123" s="1"/>
  <c r="A69" i="123" s="1"/>
  <c r="A70" i="123" s="1"/>
  <c r="A71" i="123" s="1"/>
  <c r="A72" i="123" s="1"/>
  <c r="G60" i="123"/>
  <c r="F76" i="123" s="1"/>
  <c r="F459" i="5" l="1"/>
  <c r="F82" i="123"/>
  <c r="O17" i="154"/>
  <c r="N17" i="154"/>
  <c r="L24" i="14"/>
  <c r="A3" i="14"/>
  <c r="A4" i="14" s="1"/>
  <c r="A5" i="14" s="1"/>
  <c r="A6" i="14" s="1"/>
  <c r="A7" i="14" s="1"/>
  <c r="A8" i="14" s="1"/>
  <c r="A9" i="14" s="1"/>
  <c r="A10" i="14" s="1"/>
  <c r="A11" i="14" s="1"/>
  <c r="G2" i="14"/>
  <c r="I2" i="14" s="1"/>
  <c r="L22" i="14" l="1"/>
  <c r="L26" i="14" s="1"/>
  <c r="G411" i="5" l="1"/>
  <c r="C433" i="5" l="1"/>
  <c r="G410" i="5" l="1"/>
  <c r="G409" i="5" l="1"/>
  <c r="A409" i="5"/>
  <c r="A410" i="5" s="1"/>
  <c r="A411" i="5" s="1"/>
  <c r="A412" i="5" s="1"/>
  <c r="A413" i="5" s="1"/>
  <c r="A414" i="5" s="1"/>
  <c r="A415" i="5" s="1"/>
  <c r="A416" i="5" s="1"/>
  <c r="A417" i="5" s="1"/>
  <c r="A418" i="5" s="1"/>
  <c r="A419" i="5" s="1"/>
  <c r="A420" i="5" s="1"/>
  <c r="A421" i="5" s="1"/>
  <c r="A422" i="5" s="1"/>
  <c r="A423" i="5" s="1"/>
  <c r="A424" i="5" s="1"/>
  <c r="A425" i="5" s="1"/>
  <c r="A426" i="5" s="1"/>
  <c r="A427" i="5" s="1"/>
  <c r="A428" i="5" s="1"/>
  <c r="A429" i="5" s="1"/>
  <c r="G408" i="5"/>
  <c r="N14" i="126"/>
  <c r="F435" i="5" l="1"/>
  <c r="P4" i="149"/>
  <c r="U4" i="149" s="1"/>
  <c r="P5" i="149"/>
  <c r="U5" i="149" s="1"/>
  <c r="N4" i="149"/>
  <c r="S4" i="149" s="1"/>
  <c r="N5" i="149"/>
  <c r="S5" i="149" s="1"/>
  <c r="A4" i="149"/>
  <c r="A5" i="149" s="1"/>
  <c r="A6" i="149" s="1"/>
  <c r="A7" i="149" s="1"/>
  <c r="A8" i="149" s="1"/>
  <c r="A9" i="149" s="1"/>
  <c r="A10" i="149" s="1"/>
  <c r="A11" i="149" s="1"/>
  <c r="A12" i="149" s="1"/>
  <c r="A13" i="149" s="1"/>
  <c r="A14" i="149" s="1"/>
  <c r="A15" i="149" s="1"/>
  <c r="A16" i="149" s="1"/>
  <c r="A17" i="149" s="1"/>
  <c r="A18" i="149" s="1"/>
  <c r="A19" i="149" s="1"/>
  <c r="A20" i="149" s="1"/>
  <c r="P3" i="149"/>
  <c r="U3" i="149" s="1"/>
  <c r="N3" i="149"/>
  <c r="S3" i="149" s="1"/>
  <c r="H6" i="36"/>
  <c r="J6" i="36" s="1"/>
  <c r="H7" i="36"/>
  <c r="J7" i="36" s="1"/>
  <c r="L7" i="36" s="1"/>
  <c r="Q26" i="149" l="1"/>
  <c r="Q29" i="149"/>
  <c r="Q32" i="149" s="1"/>
  <c r="L6" i="36"/>
  <c r="G7" i="119"/>
  <c r="G6" i="119"/>
  <c r="D19" i="119" l="1"/>
  <c r="C398" i="5" l="1"/>
  <c r="G395" i="5"/>
  <c r="G396" i="5"/>
  <c r="G397" i="5"/>
  <c r="E6" i="148" l="1"/>
  <c r="E7" i="148" s="1"/>
  <c r="E16" i="148" s="1"/>
  <c r="E17" i="148" s="1"/>
  <c r="E4" i="148"/>
  <c r="E5" i="148" s="1"/>
  <c r="H4" i="145" l="1"/>
  <c r="J4" i="145" s="1"/>
  <c r="L4" i="145" s="1"/>
  <c r="O14" i="146"/>
  <c r="N14" i="146"/>
  <c r="A4" i="146"/>
  <c r="A5" i="146" s="1"/>
  <c r="A6" i="146" s="1"/>
  <c r="A7" i="146" s="1"/>
  <c r="A8" i="146" s="1"/>
  <c r="H3" i="146"/>
  <c r="J3" i="146" s="1"/>
  <c r="N11" i="146" s="1"/>
  <c r="O17" i="146" l="1"/>
  <c r="N17" i="146"/>
  <c r="L3" i="146"/>
  <c r="O30" i="145"/>
  <c r="A4" i="145"/>
  <c r="A5" i="145" s="1"/>
  <c r="A6" i="145" s="1"/>
  <c r="A7" i="145" s="1"/>
  <c r="A8" i="145" s="1"/>
  <c r="A9" i="145" s="1"/>
  <c r="A10" i="145" s="1"/>
  <c r="A11" i="145" s="1"/>
  <c r="A12" i="145" s="1"/>
  <c r="A13" i="145" s="1"/>
  <c r="A14" i="145" s="1"/>
  <c r="A15" i="145" s="1"/>
  <c r="A16" i="145" s="1"/>
  <c r="A17" i="145" s="1"/>
  <c r="A18" i="145" s="1"/>
  <c r="A19" i="145" s="1"/>
  <c r="A20" i="145" s="1"/>
  <c r="A21" i="145" s="1"/>
  <c r="H3" i="145"/>
  <c r="J3" i="145" s="1"/>
  <c r="N27" i="145" l="1"/>
  <c r="N33" i="145" s="1"/>
  <c r="L3" i="145"/>
  <c r="O33" i="145" l="1"/>
  <c r="A4" i="144"/>
  <c r="A5" i="144" s="1"/>
  <c r="A6" i="144" s="1"/>
  <c r="A7" i="144" s="1"/>
  <c r="A8" i="144" s="1"/>
  <c r="A9" i="144" s="1"/>
  <c r="A10" i="144" s="1"/>
  <c r="A11" i="144" s="1"/>
  <c r="A12" i="144" s="1"/>
  <c r="A13" i="144" s="1"/>
  <c r="A14" i="144" s="1"/>
  <c r="A15" i="144" s="1"/>
  <c r="A16" i="144" s="1"/>
  <c r="O21" i="144"/>
  <c r="O14" i="66" l="1"/>
  <c r="N14" i="66"/>
  <c r="H4" i="66"/>
  <c r="J4" i="66" s="1"/>
  <c r="A4" i="66"/>
  <c r="A5" i="66" s="1"/>
  <c r="A6" i="66" s="1"/>
  <c r="A7" i="66" s="1"/>
  <c r="A8" i="66" s="1"/>
  <c r="H3" i="66"/>
  <c r="J3" i="66" s="1"/>
  <c r="O19" i="143"/>
  <c r="A4" i="143"/>
  <c r="A5" i="143" s="1"/>
  <c r="A6" i="143" s="1"/>
  <c r="A7" i="143" s="1"/>
  <c r="A8" i="143" s="1"/>
  <c r="A9" i="143" s="1"/>
  <c r="A10" i="143" s="1"/>
  <c r="A11" i="143" s="1"/>
  <c r="A12" i="143" s="1"/>
  <c r="A13" i="143" s="1"/>
  <c r="A14" i="143" s="1"/>
  <c r="H3" i="143"/>
  <c r="J3" i="143" s="1"/>
  <c r="N16" i="143" s="1"/>
  <c r="H4" i="141"/>
  <c r="J4" i="141" s="1"/>
  <c r="L4" i="141" s="1"/>
  <c r="L4" i="66" l="1"/>
  <c r="N11" i="66"/>
  <c r="N17" i="66" s="1"/>
  <c r="L3" i="143"/>
  <c r="O24" i="144"/>
  <c r="L3" i="66"/>
  <c r="H3" i="125"/>
  <c r="J3" i="125" s="1"/>
  <c r="A3" i="125"/>
  <c r="A4" i="125" s="1"/>
  <c r="O15" i="142"/>
  <c r="G394" i="5"/>
  <c r="L3" i="125" l="1"/>
  <c r="N11" i="125"/>
  <c r="O17" i="66"/>
  <c r="N22" i="143"/>
  <c r="O22" i="143"/>
  <c r="O18" i="142" l="1"/>
  <c r="G392" i="5" l="1"/>
  <c r="G393" i="5"/>
  <c r="G43" i="123"/>
  <c r="G42" i="123"/>
  <c r="H3" i="129" l="1"/>
  <c r="J3" i="129" s="1"/>
  <c r="L3" i="129" s="1"/>
  <c r="G41" i="123" l="1"/>
  <c r="O14" i="141" l="1"/>
  <c r="N14" i="141"/>
  <c r="A4" i="141"/>
  <c r="A5" i="141" s="1"/>
  <c r="A6" i="141" s="1"/>
  <c r="A7" i="141" s="1"/>
  <c r="A8" i="141" s="1"/>
  <c r="H3" i="141"/>
  <c r="J3" i="141" s="1"/>
  <c r="N11" i="141" s="1"/>
  <c r="O17" i="141" l="1"/>
  <c r="N17" i="141"/>
  <c r="L3" i="141"/>
  <c r="G40" i="123"/>
  <c r="G387" i="5"/>
  <c r="G391" i="5"/>
  <c r="O14" i="139" l="1"/>
  <c r="N14" i="139"/>
  <c r="A4" i="139"/>
  <c r="A5" i="139" s="1"/>
  <c r="A6" i="139" s="1"/>
  <c r="A7" i="139" s="1"/>
  <c r="A8" i="139" s="1"/>
  <c r="H3" i="139"/>
  <c r="J3" i="139" s="1"/>
  <c r="N11" i="139" l="1"/>
  <c r="L3" i="139"/>
  <c r="O25" i="137"/>
  <c r="O17" i="139" l="1"/>
  <c r="N17" i="139"/>
  <c r="O28" i="137"/>
  <c r="N28" i="137"/>
  <c r="G39" i="123" l="1"/>
  <c r="G38" i="123"/>
  <c r="G37" i="123"/>
  <c r="C17" i="123"/>
  <c r="G388" i="5"/>
  <c r="G389" i="5"/>
  <c r="G390" i="5"/>
  <c r="F400" i="5" l="1"/>
  <c r="C10" i="133" l="1"/>
  <c r="A6" i="133"/>
  <c r="A7" i="133" s="1"/>
  <c r="A8" i="133" s="1"/>
  <c r="A9" i="133" s="1"/>
  <c r="G5" i="133"/>
  <c r="F12" i="133" s="1"/>
  <c r="F21" i="133" s="1"/>
  <c r="C44" i="123"/>
  <c r="G36" i="123"/>
  <c r="G386" i="5" l="1"/>
  <c r="N10" i="129"/>
  <c r="G35" i="123" l="1"/>
  <c r="A35" i="123"/>
  <c r="A36" i="123" s="1"/>
  <c r="A37" i="123" s="1"/>
  <c r="A38" i="123" s="1"/>
  <c r="A39" i="123" s="1"/>
  <c r="A40" i="123" s="1"/>
  <c r="A41" i="123" s="1"/>
  <c r="A42" i="123" s="1"/>
  <c r="A43" i="123" s="1"/>
  <c r="G34" i="123"/>
  <c r="G384" i="5"/>
  <c r="G385" i="5"/>
  <c r="F46" i="123" l="1"/>
  <c r="F52" i="123" s="1"/>
  <c r="G373" i="5"/>
  <c r="A374" i="5"/>
  <c r="A375" i="5" s="1"/>
  <c r="A376" i="5" s="1"/>
  <c r="A377" i="5" s="1"/>
  <c r="A378" i="5" s="1"/>
  <c r="A379" i="5" s="1"/>
  <c r="A380" i="5" s="1"/>
  <c r="A381" i="5" s="1"/>
  <c r="A382" i="5" s="1"/>
  <c r="A383" i="5" s="1"/>
  <c r="A384" i="5" s="1"/>
  <c r="A385" i="5" s="1"/>
  <c r="A386" i="5" s="1"/>
  <c r="A387" i="5" s="1"/>
  <c r="A388" i="5" s="1"/>
  <c r="A389" i="5" s="1"/>
  <c r="A390" i="5" s="1"/>
  <c r="A391" i="5" s="1"/>
  <c r="A392" i="5" s="1"/>
  <c r="A393" i="5" s="1"/>
  <c r="A394" i="5" s="1"/>
  <c r="G374" i="5"/>
  <c r="G375" i="5"/>
  <c r="G376" i="5"/>
  <c r="G377" i="5"/>
  <c r="G378" i="5"/>
  <c r="G379" i="5"/>
  <c r="G380" i="5"/>
  <c r="G381" i="5"/>
  <c r="G382" i="5"/>
  <c r="G383" i="5"/>
  <c r="C362" i="5"/>
  <c r="G6" i="131" l="1"/>
  <c r="C10" i="131"/>
  <c r="G5" i="131"/>
  <c r="G4" i="131"/>
  <c r="A4" i="131"/>
  <c r="A5" i="131" s="1"/>
  <c r="A6" i="131" s="1"/>
  <c r="A7" i="131" s="1"/>
  <c r="A8" i="131" s="1"/>
  <c r="A9" i="131" s="1"/>
  <c r="G3" i="131"/>
  <c r="D13" i="131" l="1"/>
  <c r="O13" i="129" l="1"/>
  <c r="N13" i="129"/>
  <c r="A4" i="129"/>
  <c r="A5" i="129" s="1"/>
  <c r="A6" i="129" s="1"/>
  <c r="A7" i="129" s="1"/>
  <c r="H5" i="36"/>
  <c r="J5" i="36" s="1"/>
  <c r="H4" i="36"/>
  <c r="J4" i="36" s="1"/>
  <c r="L4" i="36" s="1"/>
  <c r="C16" i="119"/>
  <c r="L5" i="36" l="1"/>
  <c r="O16" i="129"/>
  <c r="N16" i="129"/>
  <c r="H3" i="36"/>
  <c r="J3" i="36" s="1"/>
  <c r="L16" i="36" s="1"/>
  <c r="L22" i="36" s="1"/>
  <c r="A3" i="36"/>
  <c r="A4" i="36" s="1"/>
  <c r="A5" i="36" s="1"/>
  <c r="A6" i="36" s="1"/>
  <c r="A7" i="36" s="1"/>
  <c r="A8" i="36" s="1"/>
  <c r="L3" i="36" l="1"/>
  <c r="G6" i="123" l="1"/>
  <c r="G7" i="123"/>
  <c r="G8" i="123"/>
  <c r="G9" i="123"/>
  <c r="A6" i="123"/>
  <c r="A7" i="123" s="1"/>
  <c r="A8" i="123" s="1"/>
  <c r="A9" i="123" s="1"/>
  <c r="A10" i="123" s="1"/>
  <c r="A11" i="123" s="1"/>
  <c r="A12" i="123" s="1"/>
  <c r="A13" i="123" s="1"/>
  <c r="A14" i="123" s="1"/>
  <c r="A15" i="123" s="1"/>
  <c r="A16" i="123" s="1"/>
  <c r="G10" i="123"/>
  <c r="G11" i="123"/>
  <c r="G12" i="123"/>
  <c r="G13" i="123"/>
  <c r="G14" i="123"/>
  <c r="G15" i="123"/>
  <c r="G16" i="123"/>
  <c r="D13" i="68" l="1"/>
  <c r="D21" i="68" s="1"/>
  <c r="O14" i="126" l="1"/>
  <c r="A4" i="126"/>
  <c r="A5" i="126" s="1"/>
  <c r="A6" i="126" s="1"/>
  <c r="A7" i="126" s="1"/>
  <c r="A8" i="126" s="1"/>
  <c r="H3" i="126"/>
  <c r="J3" i="126" s="1"/>
  <c r="L3" i="126" s="1"/>
  <c r="N11" i="126" l="1"/>
  <c r="N17" i="126" s="1"/>
  <c r="O17" i="126" l="1"/>
  <c r="K19" i="83" l="1"/>
  <c r="A4" i="83"/>
  <c r="A5" i="83" s="1"/>
  <c r="A6" i="83" s="1"/>
  <c r="A7" i="83" s="1"/>
  <c r="A8" i="83" s="1"/>
  <c r="A9" i="83" s="1"/>
  <c r="A10" i="83" s="1"/>
  <c r="A11" i="83" s="1"/>
  <c r="A12" i="83" s="1"/>
  <c r="H6" i="83"/>
  <c r="J6" i="83" s="1"/>
  <c r="C15" i="118"/>
  <c r="G7" i="118"/>
  <c r="G341" i="5"/>
  <c r="O14" i="125"/>
  <c r="N14" i="125"/>
  <c r="A5" i="125"/>
  <c r="A6" i="125" s="1"/>
  <c r="A7" i="125" s="1"/>
  <c r="A8" i="125" s="1"/>
  <c r="L6" i="83" l="1"/>
  <c r="N17" i="125"/>
  <c r="O17" i="125" l="1"/>
  <c r="G5" i="123" l="1"/>
  <c r="F19" i="123" s="1"/>
  <c r="F25" i="123" s="1"/>
  <c r="G340" i="5"/>
  <c r="A340" i="5"/>
  <c r="A341" i="5" s="1"/>
  <c r="A342" i="5" s="1"/>
  <c r="A343" i="5" s="1"/>
  <c r="A344" i="5" s="1"/>
  <c r="A345" i="5" s="1"/>
  <c r="A346" i="5" s="1"/>
  <c r="A347" i="5" s="1"/>
  <c r="A348" i="5" s="1"/>
  <c r="A349" i="5" s="1"/>
  <c r="A350" i="5" s="1"/>
  <c r="A351" i="5" s="1"/>
  <c r="A352" i="5" s="1"/>
  <c r="A353" i="5" s="1"/>
  <c r="A354" i="5" s="1"/>
  <c r="A355" i="5" s="1"/>
  <c r="A356" i="5" s="1"/>
  <c r="A357" i="5" s="1"/>
  <c r="A358" i="5" s="1"/>
  <c r="A359" i="5" s="1"/>
  <c r="A360" i="5" s="1"/>
  <c r="G339" i="5"/>
  <c r="F364" i="5" l="1"/>
  <c r="G322" i="5"/>
  <c r="G321" i="5"/>
  <c r="J9" i="105" l="1"/>
  <c r="C329" i="5"/>
  <c r="G312" i="5"/>
  <c r="G313" i="5"/>
  <c r="G314" i="5"/>
  <c r="G315" i="5"/>
  <c r="G316" i="5"/>
  <c r="G317" i="5"/>
  <c r="G318" i="5"/>
  <c r="G319" i="5"/>
  <c r="G320" i="5"/>
  <c r="A7" i="119" l="1"/>
  <c r="A8" i="119" s="1"/>
  <c r="A9" i="119" s="1"/>
  <c r="A10" i="119" s="1"/>
  <c r="A11" i="119" s="1"/>
  <c r="A12" i="119" s="1"/>
  <c r="A13" i="119" s="1"/>
  <c r="A14" i="119" s="1"/>
  <c r="A15" i="119" s="1"/>
  <c r="C15" i="80" l="1"/>
  <c r="G9" i="80"/>
  <c r="G10" i="80"/>
  <c r="G9" i="104"/>
  <c r="G10" i="104"/>
  <c r="E18" i="80" l="1"/>
  <c r="G6" i="118"/>
  <c r="A6" i="118"/>
  <c r="A7" i="118" s="1"/>
  <c r="A8" i="118" s="1"/>
  <c r="A9" i="118" s="1"/>
  <c r="A10" i="118" s="1"/>
  <c r="A11" i="118" s="1"/>
  <c r="A12" i="118" s="1"/>
  <c r="A13" i="118" s="1"/>
  <c r="A14" i="118" s="1"/>
  <c r="G5" i="118"/>
  <c r="G310" i="5"/>
  <c r="G311" i="5"/>
  <c r="G308" i="5"/>
  <c r="G309" i="5"/>
  <c r="F20" i="118" l="1"/>
  <c r="F17" i="118"/>
  <c r="G307" i="5"/>
  <c r="A307" i="5"/>
  <c r="A308" i="5" s="1"/>
  <c r="A309" i="5" s="1"/>
  <c r="A310" i="5" s="1"/>
  <c r="A311" i="5" s="1"/>
  <c r="A312" i="5" s="1"/>
  <c r="A313" i="5" s="1"/>
  <c r="A314" i="5" s="1"/>
  <c r="A315" i="5" s="1"/>
  <c r="A316" i="5" s="1"/>
  <c r="A317" i="5" s="1"/>
  <c r="A318" i="5" s="1"/>
  <c r="A319" i="5" s="1"/>
  <c r="A320" i="5" s="1"/>
  <c r="A321" i="5" s="1"/>
  <c r="A322" i="5" s="1"/>
  <c r="A323" i="5" s="1"/>
  <c r="A324" i="5" s="1"/>
  <c r="A325" i="5" s="1"/>
  <c r="A326" i="5" s="1"/>
  <c r="A327" i="5" s="1"/>
  <c r="G306" i="5"/>
  <c r="F23" i="118" l="1"/>
  <c r="F331" i="5"/>
  <c r="H5" i="21"/>
  <c r="I5" i="21" s="1"/>
  <c r="J23" i="21" s="1"/>
  <c r="A4" i="102"/>
  <c r="A5" i="102" s="1"/>
  <c r="A6" i="102" s="1"/>
  <c r="A7" i="102" s="1"/>
  <c r="A8" i="102" s="1"/>
  <c r="A9" i="102" s="1"/>
  <c r="A10" i="102" s="1"/>
  <c r="J29" i="21" l="1"/>
  <c r="K5" i="21"/>
  <c r="G8" i="80"/>
  <c r="G7" i="80"/>
  <c r="C23" i="47"/>
  <c r="G22" i="111"/>
  <c r="C295" i="5" l="1"/>
  <c r="G287" i="5"/>
  <c r="R29" i="79"/>
  <c r="D8" i="111" l="1"/>
  <c r="D9" i="111" s="1"/>
  <c r="D10" i="111" s="1"/>
  <c r="D11" i="111" s="1"/>
  <c r="D12" i="111" s="1"/>
  <c r="D13" i="111" s="1"/>
  <c r="D14" i="111" s="1"/>
  <c r="D15" i="111" s="1"/>
  <c r="D16" i="111" s="1"/>
  <c r="D17" i="111" s="1"/>
  <c r="D18" i="111" s="1"/>
  <c r="D19" i="111" s="1"/>
  <c r="D20" i="111" s="1"/>
  <c r="D21" i="111" s="1"/>
  <c r="D22" i="111" s="1"/>
  <c r="G6" i="80" l="1"/>
  <c r="G277" i="5"/>
  <c r="G278" i="5"/>
  <c r="G279" i="5"/>
  <c r="G280" i="5"/>
  <c r="G281" i="5"/>
  <c r="G282" i="5"/>
  <c r="G283" i="5"/>
  <c r="G284" i="5"/>
  <c r="G285" i="5"/>
  <c r="G286" i="5"/>
  <c r="G276" i="5"/>
  <c r="G275" i="5"/>
  <c r="G274" i="5"/>
  <c r="G273" i="5"/>
  <c r="G272" i="5"/>
  <c r="A273" i="5"/>
  <c r="A274" i="5" s="1"/>
  <c r="A275" i="5" s="1"/>
  <c r="A276" i="5" s="1"/>
  <c r="A277" i="5" s="1"/>
  <c r="A278" i="5" s="1"/>
  <c r="A279" i="5" s="1"/>
  <c r="A280" i="5" s="1"/>
  <c r="A281" i="5" s="1"/>
  <c r="A282" i="5" s="1"/>
  <c r="A283" i="5" s="1"/>
  <c r="A284" i="5" s="1"/>
  <c r="A285" i="5" s="1"/>
  <c r="A286" i="5" s="1"/>
  <c r="A287" i="5" s="1"/>
  <c r="A288" i="5" s="1"/>
  <c r="A289" i="5" s="1"/>
  <c r="A290" i="5" s="1"/>
  <c r="A291" i="5" s="1"/>
  <c r="A292" i="5" s="1"/>
  <c r="A293" i="5" s="1"/>
  <c r="F297" i="5" l="1"/>
  <c r="C261" i="5"/>
  <c r="G237" i="5" l="1"/>
  <c r="G236" i="5"/>
  <c r="G235" i="5"/>
  <c r="A233" i="5" l="1"/>
  <c r="A234" i="5" s="1"/>
  <c r="A235" i="5" s="1"/>
  <c r="A236" i="5" s="1"/>
  <c r="A237" i="5" s="1"/>
  <c r="A238" i="5" s="1"/>
  <c r="A239" i="5" s="1"/>
  <c r="A240" i="5" s="1"/>
  <c r="A241" i="5" s="1"/>
  <c r="A242" i="5" s="1"/>
  <c r="A243" i="5" s="1"/>
  <c r="A244" i="5" s="1"/>
  <c r="A245" i="5" s="1"/>
  <c r="A246" i="5" s="1"/>
  <c r="A247" i="5" s="1"/>
  <c r="A248" i="5" s="1"/>
  <c r="A249" i="5" s="1"/>
  <c r="A250" i="5" s="1"/>
  <c r="A251" i="5" s="1"/>
  <c r="A252" i="5" s="1"/>
  <c r="A253" i="5" s="1"/>
  <c r="A254" i="5" s="1"/>
  <c r="A255" i="5" s="1"/>
  <c r="A256" i="5" s="1"/>
  <c r="A257" i="5" s="1"/>
  <c r="A258" i="5" s="1"/>
  <c r="A259" i="5" s="1"/>
  <c r="G234" i="5" l="1"/>
  <c r="G233" i="5"/>
  <c r="G232" i="5"/>
  <c r="C220" i="5"/>
  <c r="F263" i="5" l="1"/>
  <c r="O24" i="79" l="1"/>
  <c r="G204" i="5" l="1"/>
  <c r="G203" i="5"/>
  <c r="G202" i="5"/>
  <c r="G201" i="5"/>
  <c r="G200" i="5" l="1"/>
  <c r="G8" i="104"/>
  <c r="G6" i="104" l="1"/>
  <c r="G7" i="104"/>
  <c r="F32" i="105"/>
  <c r="J37" i="105" s="1"/>
  <c r="J8" i="105"/>
  <c r="J6" i="105"/>
  <c r="G4" i="80"/>
  <c r="G5" i="80"/>
  <c r="C36" i="104"/>
  <c r="A6" i="104"/>
  <c r="A7" i="104" s="1"/>
  <c r="A8" i="104" s="1"/>
  <c r="A9" i="104" s="1"/>
  <c r="A10" i="104" s="1"/>
  <c r="A11" i="104" s="1"/>
  <c r="A12" i="104" s="1"/>
  <c r="A13" i="104" s="1"/>
  <c r="A14" i="104" s="1"/>
  <c r="A15" i="104" s="1"/>
  <c r="A16" i="104" s="1"/>
  <c r="A17" i="104" s="1"/>
  <c r="A18" i="104" s="1"/>
  <c r="A19" i="104" s="1"/>
  <c r="A20" i="104" s="1"/>
  <c r="A21" i="104" s="1"/>
  <c r="A22" i="104" s="1"/>
  <c r="A23" i="104" s="1"/>
  <c r="A24" i="104" s="1"/>
  <c r="A25" i="104" s="1"/>
  <c r="A26" i="104" s="1"/>
  <c r="A27" i="104" s="1"/>
  <c r="A28" i="104" s="1"/>
  <c r="A29" i="104" s="1"/>
  <c r="A30" i="104" s="1"/>
  <c r="A31" i="104" s="1"/>
  <c r="A32" i="104" s="1"/>
  <c r="A33" i="104" s="1"/>
  <c r="A34" i="104" s="1"/>
  <c r="A35" i="104" s="1"/>
  <c r="G5" i="104"/>
  <c r="G199" i="5"/>
  <c r="J32" i="105" l="1"/>
  <c r="J35" i="105" s="1"/>
  <c r="F38" i="104"/>
  <c r="F44" i="104" s="1"/>
  <c r="J39" i="105"/>
  <c r="H5" i="83" l="1"/>
  <c r="J5" i="83" s="1"/>
  <c r="L5" i="83" s="1"/>
  <c r="Q24" i="79"/>
  <c r="R35" i="79"/>
  <c r="R38" i="79" s="1"/>
  <c r="H3" i="103" l="1"/>
  <c r="J3" i="103" s="1"/>
  <c r="A3" i="103"/>
  <c r="A4" i="103" s="1"/>
  <c r="L36" i="103" l="1"/>
  <c r="A5" i="103"/>
  <c r="A6" i="103" s="1"/>
  <c r="A7" i="103" s="1"/>
  <c r="A8" i="103" s="1"/>
  <c r="A9" i="103" s="1"/>
  <c r="A10" i="103" s="1"/>
  <c r="A11" i="103" s="1"/>
  <c r="A12" i="103" s="1"/>
  <c r="A13" i="103" s="1"/>
  <c r="A14" i="103" s="1"/>
  <c r="A15" i="103" s="1"/>
  <c r="A16" i="103" s="1"/>
  <c r="A17" i="103" s="1"/>
  <c r="A18" i="103" s="1"/>
  <c r="A19" i="103" s="1"/>
  <c r="A20" i="103" s="1"/>
  <c r="A21" i="103" s="1"/>
  <c r="A22" i="103" s="1"/>
  <c r="A23" i="103" s="1"/>
  <c r="A24" i="103" s="1"/>
  <c r="A25" i="103" s="1"/>
  <c r="A26" i="103" s="1"/>
  <c r="L3" i="103"/>
  <c r="G198" i="5"/>
  <c r="A6" i="21" l="1"/>
  <c r="A7" i="21" s="1"/>
  <c r="A8" i="21" s="1"/>
  <c r="A9" i="21" s="1"/>
  <c r="A10" i="21" s="1"/>
  <c r="A11" i="21" s="1"/>
  <c r="A12" i="21" s="1"/>
  <c r="A13" i="21" s="1"/>
  <c r="A14" i="21" s="1"/>
  <c r="A15" i="21" s="1"/>
  <c r="A16" i="21" s="1"/>
  <c r="A17" i="21" s="1"/>
  <c r="A18" i="21" s="1"/>
  <c r="G197" i="5"/>
  <c r="G196" i="5"/>
  <c r="N16" i="102" l="1"/>
  <c r="H3" i="102"/>
  <c r="G39" i="72"/>
  <c r="G38" i="72"/>
  <c r="G37" i="72"/>
  <c r="G36" i="72"/>
  <c r="G35" i="72"/>
  <c r="G34" i="72"/>
  <c r="G33" i="72"/>
  <c r="G32" i="72"/>
  <c r="G31" i="72"/>
  <c r="G30" i="72"/>
  <c r="G29" i="72"/>
  <c r="L21" i="16"/>
  <c r="J3" i="102" l="1"/>
  <c r="N13" i="102" s="1"/>
  <c r="L3" i="102" l="1"/>
  <c r="O16" i="102" s="1"/>
  <c r="N19" i="102"/>
  <c r="O30" i="99"/>
  <c r="O19" i="102" l="1"/>
  <c r="O33" i="99"/>
  <c r="G195" i="5"/>
  <c r="A30" i="72"/>
  <c r="A31" i="72" s="1"/>
  <c r="A32" i="72" s="1"/>
  <c r="A33" i="72" s="1"/>
  <c r="A34" i="72" s="1"/>
  <c r="A35" i="72" s="1"/>
  <c r="A36" i="72" s="1"/>
  <c r="A37" i="72" s="1"/>
  <c r="A38" i="72" s="1"/>
  <c r="A39" i="72" s="1"/>
  <c r="A40" i="72" s="1"/>
  <c r="A41" i="72" s="1"/>
  <c r="A42" i="72" s="1"/>
  <c r="A43" i="72" s="1"/>
  <c r="A44" i="72" s="1"/>
  <c r="C45" i="72"/>
  <c r="G194" i="5" l="1"/>
  <c r="G193" i="5" l="1"/>
  <c r="I12" i="16" l="1"/>
  <c r="K12" i="16" s="1"/>
  <c r="M12" i="16" s="1"/>
  <c r="O14" i="98"/>
  <c r="N14" i="98"/>
  <c r="A4" i="98"/>
  <c r="A5" i="98" s="1"/>
  <c r="A6" i="98" s="1"/>
  <c r="A7" i="98" s="1"/>
  <c r="A8" i="98" s="1"/>
  <c r="H3" i="98"/>
  <c r="J3" i="98" s="1"/>
  <c r="N11" i="98" l="1"/>
  <c r="L3" i="98"/>
  <c r="G192" i="5"/>
  <c r="O17" i="98" l="1"/>
  <c r="N17" i="98"/>
  <c r="G191" i="5"/>
  <c r="G3" i="80" l="1"/>
  <c r="A190" i="5" l="1"/>
  <c r="A191" i="5" s="1"/>
  <c r="A192" i="5" s="1"/>
  <c r="A193" i="5" s="1"/>
  <c r="A194" i="5" s="1"/>
  <c r="A195" i="5" s="1"/>
  <c r="A196" i="5" s="1"/>
  <c r="A197" i="5" s="1"/>
  <c r="A198" i="5" s="1"/>
  <c r="A199" i="5" s="1"/>
  <c r="A200" i="5" s="1"/>
  <c r="A201" i="5" s="1"/>
  <c r="A202" i="5" s="1"/>
  <c r="A203" i="5" s="1"/>
  <c r="A204" i="5" s="1"/>
  <c r="A205" i="5" s="1"/>
  <c r="A206" i="5" s="1"/>
  <c r="A207" i="5" s="1"/>
  <c r="A208" i="5" s="1"/>
  <c r="A209" i="5" s="1"/>
  <c r="A210" i="5" s="1"/>
  <c r="A211" i="5" s="1"/>
  <c r="A212" i="5" s="1"/>
  <c r="A213" i="5" s="1"/>
  <c r="A214" i="5" s="1"/>
  <c r="A215" i="5" s="1"/>
  <c r="A216" i="5" s="1"/>
  <c r="A217" i="5" s="1"/>
  <c r="A218" i="5" s="1"/>
  <c r="A219" i="5" s="1"/>
  <c r="G190" i="5"/>
  <c r="G189" i="5"/>
  <c r="H3" i="93"/>
  <c r="J3" i="93" s="1"/>
  <c r="L3" i="93" s="1"/>
  <c r="A4" i="93"/>
  <c r="K23" i="62"/>
  <c r="G17" i="62"/>
  <c r="H17" i="62" s="1"/>
  <c r="K21" i="62" l="1"/>
  <c r="K25" i="62" s="1"/>
  <c r="J17" i="62"/>
  <c r="F222" i="5"/>
  <c r="G166" i="5"/>
  <c r="C178" i="5" l="1"/>
  <c r="G165" i="5"/>
  <c r="G164" i="28" l="1"/>
  <c r="K169" i="28" s="1"/>
  <c r="K155" i="28"/>
  <c r="K154" i="28"/>
  <c r="K153" i="28"/>
  <c r="K152" i="28"/>
  <c r="K151" i="28"/>
  <c r="K150" i="28"/>
  <c r="K149" i="28"/>
  <c r="K148" i="28"/>
  <c r="K147" i="28"/>
  <c r="K146" i="28"/>
  <c r="K145" i="28"/>
  <c r="K144" i="28"/>
  <c r="K143" i="28"/>
  <c r="K142" i="28"/>
  <c r="K141" i="28"/>
  <c r="K140" i="28"/>
  <c r="K139" i="28"/>
  <c r="K138" i="28"/>
  <c r="K164" i="28" l="1"/>
  <c r="K167" i="28" s="1"/>
  <c r="K171" i="28" s="1"/>
  <c r="G164" i="5" l="1"/>
  <c r="G163" i="5"/>
  <c r="C10" i="47" l="1"/>
  <c r="D48" i="72" l="1"/>
  <c r="G162" i="5"/>
  <c r="G161" i="5"/>
  <c r="G160" i="5"/>
  <c r="G159" i="5"/>
  <c r="G158" i="5" l="1"/>
  <c r="G157" i="5"/>
  <c r="A4" i="70"/>
  <c r="A5" i="70" s="1"/>
  <c r="A6" i="70" s="1"/>
  <c r="A7" i="70" s="1"/>
  <c r="A8" i="70" s="1"/>
  <c r="A9" i="70" s="1"/>
  <c r="N14" i="93"/>
  <c r="N11" i="93"/>
  <c r="A4" i="80" l="1"/>
  <c r="A5" i="80" s="1"/>
  <c r="A6" i="80" s="1"/>
  <c r="A7" i="80" s="1"/>
  <c r="A8" i="80" s="1"/>
  <c r="A9" i="80" s="1"/>
  <c r="A10" i="80" s="1"/>
  <c r="A11" i="80" s="1"/>
  <c r="A12" i="80" s="1"/>
  <c r="A13" i="80" s="1"/>
  <c r="A14" i="80" s="1"/>
  <c r="O14" i="93"/>
  <c r="A5" i="93"/>
  <c r="A6" i="93" s="1"/>
  <c r="A7" i="93" s="1"/>
  <c r="A8" i="93" s="1"/>
  <c r="B6" i="20"/>
  <c r="B7" i="20" s="1"/>
  <c r="B8" i="20" s="1"/>
  <c r="B9" i="20" s="1"/>
  <c r="B10" i="20" s="1"/>
  <c r="B11" i="20" s="1"/>
  <c r="B12" i="20" s="1"/>
  <c r="B13" i="20" s="1"/>
  <c r="B14" i="20" s="1"/>
  <c r="B6" i="16"/>
  <c r="B7" i="16" s="1"/>
  <c r="B8" i="16" s="1"/>
  <c r="B9" i="16" s="1"/>
  <c r="B10" i="16" s="1"/>
  <c r="B11" i="16" s="1"/>
  <c r="B12" i="16" s="1"/>
  <c r="B13" i="16" s="1"/>
  <c r="B14" i="16" s="1"/>
  <c r="O17" i="93" l="1"/>
  <c r="N17" i="93"/>
  <c r="G156" i="5"/>
  <c r="M12" i="91" l="1"/>
  <c r="A4" i="91"/>
  <c r="A5" i="91" s="1"/>
  <c r="A6" i="91" s="1"/>
  <c r="H3" i="91"/>
  <c r="J3" i="91" s="1"/>
  <c r="G153" i="5"/>
  <c r="G154" i="5"/>
  <c r="G155" i="5"/>
  <c r="L15" i="91" l="1"/>
  <c r="L3" i="91"/>
  <c r="M15" i="91" l="1"/>
  <c r="N19" i="85"/>
  <c r="L19" i="84" l="1"/>
  <c r="I19" i="84"/>
  <c r="F3" i="84"/>
  <c r="H3" i="84" s="1"/>
  <c r="J3" i="84" s="1"/>
  <c r="N22" i="85" l="1"/>
  <c r="I16" i="84"/>
  <c r="L22" i="84" l="1"/>
  <c r="I22" i="84"/>
  <c r="A148" i="5"/>
  <c r="A149" i="5" s="1"/>
  <c r="A150" i="5" s="1"/>
  <c r="A151" i="5" s="1"/>
  <c r="A152" i="5" s="1"/>
  <c r="A153" i="5" s="1"/>
  <c r="A154" i="5" s="1"/>
  <c r="A155" i="5" s="1"/>
  <c r="A156" i="5" s="1"/>
  <c r="A157" i="5" s="1"/>
  <c r="A158" i="5" s="1"/>
  <c r="A159" i="5" s="1"/>
  <c r="A160" i="5" s="1"/>
  <c r="A161" i="5" s="1"/>
  <c r="A162" i="5" s="1"/>
  <c r="A163" i="5" s="1"/>
  <c r="A164" i="5" s="1"/>
  <c r="A165" i="5" s="1"/>
  <c r="A166" i="5" s="1"/>
  <c r="A167" i="5" s="1"/>
  <c r="A168" i="5" s="1"/>
  <c r="A169" i="5" s="1"/>
  <c r="A170" i="5" s="1"/>
  <c r="A171" i="5" s="1"/>
  <c r="A172" i="5" s="1"/>
  <c r="A173" i="5" s="1"/>
  <c r="A174" i="5" s="1"/>
  <c r="A175" i="5" s="1"/>
  <c r="A176" i="5" s="1"/>
  <c r="G152" i="5"/>
  <c r="G122" i="28" l="1"/>
  <c r="H4" i="83" l="1"/>
  <c r="J4" i="83" s="1"/>
  <c r="L4" i="83" s="1"/>
  <c r="H3" i="83"/>
  <c r="J3" i="83" s="1"/>
  <c r="N19" i="83"/>
  <c r="I11" i="16"/>
  <c r="K11" i="16" s="1"/>
  <c r="L3" i="83" l="1"/>
  <c r="K16" i="83"/>
  <c r="M11" i="16"/>
  <c r="N22" i="83" l="1"/>
  <c r="K22" i="83"/>
  <c r="K127" i="28" l="1"/>
  <c r="K118" i="28"/>
  <c r="K117" i="28"/>
  <c r="K116" i="28"/>
  <c r="K115" i="28"/>
  <c r="K114" i="28"/>
  <c r="K113" i="28"/>
  <c r="K112" i="28"/>
  <c r="K111" i="28"/>
  <c r="K110" i="28"/>
  <c r="K109" i="28"/>
  <c r="K108" i="28"/>
  <c r="K107" i="28"/>
  <c r="K106" i="28"/>
  <c r="K105" i="28"/>
  <c r="K104" i="28"/>
  <c r="K103" i="28"/>
  <c r="K102" i="28"/>
  <c r="K101" i="28"/>
  <c r="K100" i="28"/>
  <c r="K99" i="28"/>
  <c r="K98" i="28"/>
  <c r="K97" i="28"/>
  <c r="K96" i="28"/>
  <c r="G150" i="5"/>
  <c r="G151" i="5"/>
  <c r="K122" i="28" l="1"/>
  <c r="K125" i="28" s="1"/>
  <c r="K129" i="28" s="1"/>
  <c r="G149" i="5"/>
  <c r="G148" i="5"/>
  <c r="G147" i="5"/>
  <c r="F180" i="5" l="1"/>
  <c r="G137" i="5" l="1"/>
  <c r="G136" i="5"/>
  <c r="G135" i="5"/>
  <c r="G134" i="5"/>
  <c r="G133" i="5"/>
  <c r="G132" i="5"/>
  <c r="G131" i="5"/>
  <c r="G130" i="5"/>
  <c r="G129" i="5"/>
  <c r="G128" i="5"/>
  <c r="G127" i="5"/>
  <c r="G126" i="5"/>
  <c r="G125" i="5"/>
  <c r="G124" i="5"/>
  <c r="G123" i="5"/>
  <c r="G122" i="5"/>
  <c r="G121" i="5"/>
  <c r="G120" i="5"/>
  <c r="G119" i="5"/>
  <c r="G118" i="5"/>
  <c r="G117" i="5"/>
  <c r="G116" i="5"/>
  <c r="G115" i="5"/>
  <c r="G114" i="5"/>
  <c r="G113" i="5"/>
  <c r="G112" i="5"/>
  <c r="G111" i="5"/>
  <c r="G110" i="5"/>
  <c r="G109" i="5"/>
  <c r="G108" i="5"/>
  <c r="G107" i="5"/>
  <c r="H139" i="5" l="1"/>
  <c r="F17" i="48" l="1"/>
  <c r="G17" i="48" s="1"/>
  <c r="I17" i="48" s="1"/>
  <c r="H11" i="20"/>
  <c r="J11" i="20" s="1"/>
  <c r="L11" i="20" l="1"/>
  <c r="H28" i="48" l="1"/>
  <c r="E14" i="38" l="1"/>
  <c r="G13" i="62" l="1"/>
  <c r="H13" i="62" s="1"/>
  <c r="J13" i="62" l="1"/>
  <c r="J13" i="74" l="1"/>
  <c r="G3" i="75" l="1"/>
  <c r="H3" i="75" s="1"/>
  <c r="K31" i="75" s="1"/>
  <c r="F3" i="74"/>
  <c r="G3" i="74" s="1"/>
  <c r="F16" i="48"/>
  <c r="G16" i="48" s="1"/>
  <c r="I16" i="48" s="1"/>
  <c r="H10" i="20"/>
  <c r="J10" i="20" s="1"/>
  <c r="L10" i="20" s="1"/>
  <c r="H6" i="72"/>
  <c r="J3" i="75" l="1"/>
  <c r="K35" i="75"/>
  <c r="J11" i="74"/>
  <c r="J15" i="74" s="1"/>
  <c r="I3" i="74"/>
  <c r="H4" i="72"/>
  <c r="H5" i="72"/>
  <c r="H3" i="72"/>
  <c r="H2" i="72"/>
  <c r="D21" i="72"/>
  <c r="H21" i="72" l="1"/>
  <c r="F15" i="48"/>
  <c r="G15" i="48" s="1"/>
  <c r="I15" i="48" l="1"/>
  <c r="H9" i="20" l="1"/>
  <c r="J9" i="20" s="1"/>
  <c r="L9" i="20" s="1"/>
  <c r="H8" i="20"/>
  <c r="J8" i="20" s="1"/>
  <c r="H7" i="20"/>
  <c r="J7" i="20" s="1"/>
  <c r="L7" i="20" s="1"/>
  <c r="L8" i="20" l="1"/>
  <c r="F14" i="48"/>
  <c r="G14" i="48" s="1"/>
  <c r="L23" i="4"/>
  <c r="I14" i="48" l="1"/>
  <c r="H3" i="71" l="1"/>
  <c r="I3" i="71" l="1"/>
  <c r="K3" i="71" s="1"/>
  <c r="L16" i="71" l="1"/>
  <c r="L20" i="71" s="1"/>
  <c r="F13" i="48"/>
  <c r="G13" i="48" s="1"/>
  <c r="I13" i="48" s="1"/>
  <c r="F14" i="4"/>
  <c r="H14" i="4" s="1"/>
  <c r="J14" i="4" l="1"/>
  <c r="E90" i="28" l="1"/>
  <c r="K78" i="28"/>
  <c r="K77" i="28"/>
  <c r="K76" i="28"/>
  <c r="K75" i="28"/>
  <c r="K74" i="28"/>
  <c r="K73" i="28"/>
  <c r="K72" i="28"/>
  <c r="K71" i="28"/>
  <c r="K70" i="28"/>
  <c r="F12" i="48"/>
  <c r="G12" i="48" s="1"/>
  <c r="K90" i="28" l="1"/>
  <c r="I12" i="48"/>
  <c r="G7" i="62"/>
  <c r="G9" i="62"/>
  <c r="G8" i="62"/>
  <c r="F11" i="48"/>
  <c r="G11" i="48" s="1"/>
  <c r="H9" i="62" l="1"/>
  <c r="J9" i="62" s="1"/>
  <c r="I11" i="48"/>
  <c r="H3" i="70"/>
  <c r="I3" i="70" l="1"/>
  <c r="L11" i="70" s="1"/>
  <c r="H8" i="62"/>
  <c r="K3" i="70" l="1"/>
  <c r="L15" i="70"/>
  <c r="J8" i="62"/>
  <c r="J13" i="69" l="1"/>
  <c r="F3" i="69"/>
  <c r="G3" i="69" s="1"/>
  <c r="J11" i="69" l="1"/>
  <c r="J15" i="69" s="1"/>
  <c r="I3" i="69"/>
  <c r="E4" i="10" l="1"/>
  <c r="E5" i="10"/>
  <c r="E6" i="10"/>
  <c r="E7" i="10"/>
  <c r="E3" i="10"/>
  <c r="J13" i="58"/>
  <c r="E19" i="10" l="1"/>
  <c r="E25" i="10" s="1"/>
  <c r="H7" i="62" l="1"/>
  <c r="J7" i="62" l="1"/>
  <c r="G64" i="32"/>
  <c r="G63" i="32"/>
  <c r="G62" i="32"/>
  <c r="G61" i="32"/>
  <c r="G60" i="32"/>
  <c r="G59" i="32"/>
  <c r="G58" i="32"/>
  <c r="G57" i="32"/>
  <c r="G56" i="32"/>
  <c r="G55" i="32"/>
  <c r="G54" i="32"/>
  <c r="G53" i="32"/>
  <c r="G66" i="32" l="1"/>
  <c r="G70" i="32" s="1"/>
  <c r="G5" i="62"/>
  <c r="H5" i="62" s="1"/>
  <c r="J5" i="62" s="1"/>
  <c r="D99" i="5" l="1"/>
  <c r="H91" i="5"/>
  <c r="H92" i="5"/>
  <c r="H93" i="5"/>
  <c r="H94" i="5"/>
  <c r="H95" i="5"/>
  <c r="H96" i="5"/>
  <c r="E66" i="28" l="1"/>
  <c r="K58" i="28"/>
  <c r="K59" i="28"/>
  <c r="K60" i="28"/>
  <c r="K61" i="28"/>
  <c r="K62" i="28"/>
  <c r="K63" i="28"/>
  <c r="H85" i="5"/>
  <c r="H86" i="5"/>
  <c r="H87" i="5"/>
  <c r="H88" i="5"/>
  <c r="H89" i="5"/>
  <c r="H90" i="5"/>
  <c r="F10" i="48"/>
  <c r="G10" i="48" s="1"/>
  <c r="I10" i="48" s="1"/>
  <c r="K53" i="28" l="1"/>
  <c r="K54" i="28"/>
  <c r="K55" i="28"/>
  <c r="K56" i="28"/>
  <c r="K57" i="28"/>
  <c r="H81" i="5"/>
  <c r="H82" i="5"/>
  <c r="H83" i="5"/>
  <c r="H84" i="5"/>
  <c r="H80" i="5"/>
  <c r="F9" i="48"/>
  <c r="G9" i="48" s="1"/>
  <c r="H99" i="5" l="1"/>
  <c r="I9" i="48"/>
  <c r="F13" i="4" l="1"/>
  <c r="H13" i="4" s="1"/>
  <c r="J13" i="4" s="1"/>
  <c r="G4" i="62"/>
  <c r="H4" i="62" s="1"/>
  <c r="J4" i="62" l="1"/>
  <c r="G3" i="62" l="1"/>
  <c r="H3" i="62" s="1"/>
  <c r="J3" i="62" l="1"/>
  <c r="E42" i="32" l="1"/>
  <c r="G42" i="32" s="1"/>
  <c r="E41" i="32"/>
  <c r="G41" i="32" s="1"/>
  <c r="E40" i="32"/>
  <c r="G40" i="32" s="1"/>
  <c r="E39" i="32"/>
  <c r="G39" i="32" s="1"/>
  <c r="E38" i="32"/>
  <c r="G38" i="32" s="1"/>
  <c r="E37" i="32"/>
  <c r="G37" i="32" s="1"/>
  <c r="E36" i="32"/>
  <c r="G36" i="32" s="1"/>
  <c r="H46" i="32" l="1"/>
  <c r="K47" i="28" l="1"/>
  <c r="K48" i="28"/>
  <c r="K49" i="28"/>
  <c r="K50" i="28"/>
  <c r="K51" i="28"/>
  <c r="K52" i="28"/>
  <c r="K46" i="28"/>
  <c r="K66" i="28" l="1"/>
  <c r="J9" i="59"/>
  <c r="F3" i="59"/>
  <c r="G3" i="59" s="1"/>
  <c r="I3" i="59" l="1"/>
  <c r="J7" i="59"/>
  <c r="J11" i="59" s="1"/>
  <c r="F5" i="58"/>
  <c r="G5" i="58" s="1"/>
  <c r="I5" i="58" s="1"/>
  <c r="F4" i="58"/>
  <c r="G4" i="58" s="1"/>
  <c r="I4" i="58" s="1"/>
  <c r="F3" i="58"/>
  <c r="G3" i="58" s="1"/>
  <c r="J9" i="56"/>
  <c r="F8" i="48"/>
  <c r="G8" i="48" s="1"/>
  <c r="I8" i="48" s="1"/>
  <c r="J11" i="58" l="1"/>
  <c r="J15" i="58" s="1"/>
  <c r="I3" i="58"/>
  <c r="F7" i="48"/>
  <c r="G7" i="48" s="1"/>
  <c r="I7" i="48" s="1"/>
  <c r="F3" i="56"/>
  <c r="G3" i="56" s="1"/>
  <c r="J7" i="56" s="1"/>
  <c r="J11" i="56" s="1"/>
  <c r="I3" i="56" l="1"/>
  <c r="F5" i="38" l="1"/>
  <c r="F4" i="51" l="1"/>
  <c r="G4" i="51" s="1"/>
  <c r="I4" i="51" s="1"/>
  <c r="G84" i="32" l="1"/>
  <c r="E78" i="32"/>
  <c r="G78" i="32" s="1"/>
  <c r="F6" i="48"/>
  <c r="G6" i="48" s="1"/>
  <c r="E22" i="32"/>
  <c r="G22" i="32" s="1"/>
  <c r="G82" i="32" l="1"/>
  <c r="I6" i="48"/>
  <c r="F5" i="48"/>
  <c r="G5" i="48" s="1"/>
  <c r="I5" i="48" l="1"/>
  <c r="H71" i="5" l="1"/>
  <c r="H68" i="5"/>
  <c r="H70" i="5"/>
  <c r="H69" i="5"/>
  <c r="D72" i="5"/>
  <c r="H74" i="5" l="1"/>
  <c r="H76" i="5" s="1"/>
  <c r="J19" i="51"/>
  <c r="H19" i="51"/>
  <c r="F3" i="51"/>
  <c r="G3" i="51" s="1"/>
  <c r="H16" i="51" l="1"/>
  <c r="I3" i="51"/>
  <c r="J22" i="51" l="1"/>
  <c r="H22" i="51"/>
  <c r="R22" i="31" l="1"/>
  <c r="M22" i="31"/>
  <c r="H18" i="49" l="1"/>
  <c r="K19" i="50"/>
  <c r="F3" i="49"/>
  <c r="G3" i="49" s="1"/>
  <c r="I3" i="49" s="1"/>
  <c r="H15" i="49" l="1"/>
  <c r="K22" i="50"/>
  <c r="F4" i="48"/>
  <c r="G4" i="48" s="1"/>
  <c r="I4" i="48" s="1"/>
  <c r="K19" i="34" l="1"/>
  <c r="K16" i="34"/>
  <c r="M19" i="34"/>
  <c r="M22" i="34" l="1"/>
  <c r="K22" i="34"/>
  <c r="J18" i="49" l="1"/>
  <c r="F3" i="48"/>
  <c r="G3" i="48" s="1"/>
  <c r="H25" i="48" s="1"/>
  <c r="J28" i="48"/>
  <c r="I3" i="48" l="1"/>
  <c r="H21" i="49"/>
  <c r="J21" i="49"/>
  <c r="D40" i="18"/>
  <c r="E34" i="18"/>
  <c r="G34" i="18" s="1"/>
  <c r="E33" i="18"/>
  <c r="G33" i="18" s="1"/>
  <c r="E32" i="18"/>
  <c r="G32" i="18" s="1"/>
  <c r="E31" i="18"/>
  <c r="G31" i="18" s="1"/>
  <c r="E30" i="18"/>
  <c r="G30" i="18" s="1"/>
  <c r="E29" i="18"/>
  <c r="G29" i="18" s="1"/>
  <c r="E28" i="18"/>
  <c r="G28" i="18" s="1"/>
  <c r="E27" i="18"/>
  <c r="G27" i="18" s="1"/>
  <c r="E26" i="18"/>
  <c r="E40" i="18" l="1"/>
  <c r="G26" i="18"/>
  <c r="G42" i="18" s="1"/>
  <c r="J31" i="48"/>
  <c r="H31" i="48"/>
  <c r="E9" i="11" l="1"/>
  <c r="E21" i="32"/>
  <c r="G21" i="32" s="1"/>
  <c r="H21" i="27"/>
  <c r="E16" i="32" l="1"/>
  <c r="E17" i="32"/>
  <c r="G17" i="32" s="1"/>
  <c r="E18" i="32"/>
  <c r="G18" i="32" s="1"/>
  <c r="E19" i="32"/>
  <c r="G19" i="32" s="1"/>
  <c r="E20" i="32"/>
  <c r="G20" i="32" s="1"/>
  <c r="E28" i="32" l="1"/>
  <c r="G16" i="32"/>
  <c r="J21" i="43"/>
  <c r="H21" i="43"/>
  <c r="F7" i="43"/>
  <c r="G7" i="43" s="1"/>
  <c r="I7" i="43" s="1"/>
  <c r="F6" i="43"/>
  <c r="G6" i="43" s="1"/>
  <c r="I6" i="43" s="1"/>
  <c r="F5" i="43"/>
  <c r="G5" i="43" s="1"/>
  <c r="I5" i="43" s="1"/>
  <c r="H18" i="43" l="1"/>
  <c r="L20" i="41"/>
  <c r="G5" i="40"/>
  <c r="H5" i="40" s="1"/>
  <c r="J5" i="40" s="1"/>
  <c r="K21" i="40"/>
  <c r="I21" i="40"/>
  <c r="J24" i="43" l="1"/>
  <c r="H24" i="43"/>
  <c r="I18" i="40"/>
  <c r="L23" i="41" l="1"/>
  <c r="J23" i="41"/>
  <c r="K24" i="40"/>
  <c r="I24" i="40"/>
  <c r="F8" i="27" l="1"/>
  <c r="G8" i="27" s="1"/>
  <c r="I8" i="27" s="1"/>
  <c r="F7" i="27" l="1"/>
  <c r="G7" i="27" s="1"/>
  <c r="I7" i="27" s="1"/>
  <c r="F4" i="27"/>
  <c r="F5" i="27"/>
  <c r="F3" i="27"/>
  <c r="J6" i="20" l="1"/>
  <c r="L6" i="20" s="1"/>
  <c r="G3" i="27"/>
  <c r="I3" i="27" l="1"/>
  <c r="I7" i="16" l="1"/>
  <c r="K7" i="16" s="1"/>
  <c r="M7" i="16" s="1"/>
  <c r="I8" i="16"/>
  <c r="K8" i="16" s="1"/>
  <c r="M8" i="16" s="1"/>
  <c r="I9" i="16"/>
  <c r="K9" i="16" s="1"/>
  <c r="M9" i="16" s="1"/>
  <c r="I10" i="16"/>
  <c r="K10" i="16" s="1"/>
  <c r="M10" i="16" s="1"/>
  <c r="I22" i="31"/>
  <c r="D22" i="31"/>
  <c r="H4" i="34" l="1"/>
  <c r="J4" i="34" s="1"/>
  <c r="L4" i="34" s="1"/>
  <c r="H3" i="34"/>
  <c r="J3" i="34" s="1"/>
  <c r="L3" i="34" s="1"/>
  <c r="H5" i="20" l="1"/>
  <c r="E7" i="32" l="1"/>
  <c r="G7" i="32" s="1"/>
  <c r="E8" i="32"/>
  <c r="G8" i="32" s="1"/>
  <c r="E9" i="32"/>
  <c r="G9" i="32" s="1"/>
  <c r="E10" i="32"/>
  <c r="G10" i="32" s="1"/>
  <c r="E11" i="32"/>
  <c r="G11" i="32" s="1"/>
  <c r="E12" i="32"/>
  <c r="G12" i="32" s="1"/>
  <c r="E13" i="32"/>
  <c r="G13" i="32" s="1"/>
  <c r="E14" i="32"/>
  <c r="G14" i="32" s="1"/>
  <c r="E6" i="32"/>
  <c r="D22" i="17"/>
  <c r="G6" i="32" l="1"/>
  <c r="E24" i="32"/>
  <c r="E26" i="32" s="1"/>
  <c r="E30" i="32" s="1"/>
  <c r="G86" i="32" s="1"/>
  <c r="J19" i="29"/>
  <c r="I19" i="29"/>
  <c r="F3" i="29"/>
  <c r="G3" i="29" s="1"/>
  <c r="I16" i="29" l="1"/>
  <c r="J22" i="29" s="1"/>
  <c r="H3" i="29"/>
  <c r="K42" i="28"/>
  <c r="E42" i="28"/>
  <c r="K39" i="28"/>
  <c r="K38" i="28"/>
  <c r="K37" i="28"/>
  <c r="H5" i="5"/>
  <c r="H6" i="5"/>
  <c r="H7" i="5"/>
  <c r="H8" i="5"/>
  <c r="H9" i="5"/>
  <c r="H10" i="5"/>
  <c r="H11" i="5"/>
  <c r="H12" i="5"/>
  <c r="H13" i="5"/>
  <c r="H14" i="5"/>
  <c r="H15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K36" i="28"/>
  <c r="K35" i="28"/>
  <c r="K34" i="28"/>
  <c r="K33" i="28"/>
  <c r="K32" i="28"/>
  <c r="K31" i="28"/>
  <c r="K30" i="28"/>
  <c r="K29" i="28"/>
  <c r="K28" i="28"/>
  <c r="K27" i="28"/>
  <c r="K26" i="28"/>
  <c r="K25" i="28"/>
  <c r="K24" i="28"/>
  <c r="K23" i="28"/>
  <c r="K22" i="28"/>
  <c r="K21" i="28"/>
  <c r="K20" i="28"/>
  <c r="K19" i="28"/>
  <c r="K18" i="28"/>
  <c r="K17" i="28"/>
  <c r="K16" i="28"/>
  <c r="K15" i="28"/>
  <c r="K14" i="28"/>
  <c r="K13" i="28"/>
  <c r="K12" i="28"/>
  <c r="K11" i="28"/>
  <c r="K10" i="28"/>
  <c r="K9" i="28"/>
  <c r="K8" i="28"/>
  <c r="K7" i="28"/>
  <c r="K6" i="28"/>
  <c r="K5" i="28"/>
  <c r="K4" i="28"/>
  <c r="K3" i="28"/>
  <c r="K2" i="28"/>
  <c r="I22" i="29" l="1"/>
  <c r="F12" i="4"/>
  <c r="H12" i="4" s="1"/>
  <c r="J12" i="4" s="1"/>
  <c r="G5" i="27" l="1"/>
  <c r="I5" i="27" s="1"/>
  <c r="G4" i="27"/>
  <c r="J21" i="27"/>
  <c r="I4" i="27" l="1"/>
  <c r="H18" i="27"/>
  <c r="H24" i="27" s="1"/>
  <c r="J24" i="27" l="1"/>
  <c r="L26" i="21" l="1"/>
  <c r="M21" i="20"/>
  <c r="K21" i="20"/>
  <c r="J5" i="20"/>
  <c r="K18" i="20" l="1"/>
  <c r="K24" i="20" s="1"/>
  <c r="L5" i="20"/>
  <c r="D17" i="18"/>
  <c r="E11" i="18"/>
  <c r="G11" i="18" s="1"/>
  <c r="E10" i="18"/>
  <c r="G10" i="18" s="1"/>
  <c r="E9" i="18"/>
  <c r="G9" i="18" s="1"/>
  <c r="E8" i="18"/>
  <c r="G8" i="18" s="1"/>
  <c r="E7" i="18"/>
  <c r="G7" i="18" s="1"/>
  <c r="E6" i="18"/>
  <c r="G6" i="18" s="1"/>
  <c r="E5" i="18"/>
  <c r="G5" i="18" s="1"/>
  <c r="E4" i="18"/>
  <c r="G4" i="18" s="1"/>
  <c r="E3" i="18"/>
  <c r="L29" i="21" l="1"/>
  <c r="M24" i="20"/>
  <c r="E17" i="18"/>
  <c r="G3" i="18"/>
  <c r="G19" i="18" s="1"/>
  <c r="F11" i="4"/>
  <c r="H11" i="4" s="1"/>
  <c r="J11" i="4" s="1"/>
  <c r="F10" i="4"/>
  <c r="H10" i="4" s="1"/>
  <c r="J10" i="4" s="1"/>
  <c r="O21" i="16" l="1"/>
  <c r="I6" i="16"/>
  <c r="K6" i="16" s="1"/>
  <c r="M6" i="16" s="1"/>
  <c r="I5" i="16"/>
  <c r="K5" i="16" s="1"/>
  <c r="M5" i="16" l="1"/>
  <c r="L18" i="16"/>
  <c r="O24" i="16" s="1"/>
  <c r="L24" i="16" l="1"/>
  <c r="H3" i="12"/>
  <c r="J3" i="12" s="1"/>
  <c r="N10" i="12" s="1"/>
  <c r="N16" i="12" s="1"/>
  <c r="E7" i="11"/>
  <c r="E4" i="11"/>
  <c r="L3" i="12" l="1"/>
  <c r="H16" i="5" l="1"/>
  <c r="D22" i="8" l="1"/>
  <c r="J21" i="9" l="1"/>
  <c r="F21" i="9"/>
  <c r="G18" i="9"/>
  <c r="I18" i="9" s="1"/>
  <c r="G17" i="9"/>
  <c r="I17" i="9" s="1"/>
  <c r="G16" i="9"/>
  <c r="I16" i="9" s="1"/>
  <c r="G15" i="9"/>
  <c r="I15" i="9" s="1"/>
  <c r="G14" i="9"/>
  <c r="I14" i="9" s="1"/>
  <c r="G13" i="9"/>
  <c r="I13" i="9" s="1"/>
  <c r="G12" i="9"/>
  <c r="I12" i="9" s="1"/>
  <c r="G11" i="9"/>
  <c r="I11" i="9" s="1"/>
  <c r="G10" i="9"/>
  <c r="I10" i="9" s="1"/>
  <c r="G9" i="9"/>
  <c r="I9" i="9" s="1"/>
  <c r="G8" i="9"/>
  <c r="I8" i="9" s="1"/>
  <c r="G7" i="9"/>
  <c r="I7" i="9" s="1"/>
  <c r="G6" i="9"/>
  <c r="I6" i="9" s="1"/>
  <c r="G5" i="9"/>
  <c r="I5" i="9" s="1"/>
  <c r="I21" i="9" l="1"/>
  <c r="K21" i="9" s="1"/>
  <c r="F8" i="4"/>
  <c r="H8" i="4" s="1"/>
  <c r="J8" i="4" s="1"/>
  <c r="F9" i="4"/>
  <c r="H9" i="4" s="1"/>
  <c r="J9" i="4" s="1"/>
  <c r="G22" i="7" l="1"/>
  <c r="D17" i="7"/>
  <c r="E12" i="7"/>
  <c r="G12" i="7" s="1"/>
  <c r="E11" i="7"/>
  <c r="G11" i="7" s="1"/>
  <c r="E10" i="7"/>
  <c r="G10" i="7" s="1"/>
  <c r="E9" i="7"/>
  <c r="G9" i="7" s="1"/>
  <c r="E8" i="7"/>
  <c r="G8" i="7" s="1"/>
  <c r="E7" i="7"/>
  <c r="G7" i="7" s="1"/>
  <c r="E6" i="7"/>
  <c r="G6" i="7" s="1"/>
  <c r="E5" i="7"/>
  <c r="G5" i="7" s="1"/>
  <c r="E4" i="7"/>
  <c r="G4" i="7" s="1"/>
  <c r="E3" i="7"/>
  <c r="G3" i="7" s="1"/>
  <c r="G19" i="7" l="1"/>
  <c r="G34" i="7" s="1"/>
  <c r="E17" i="7"/>
  <c r="F7" i="4" l="1"/>
  <c r="H7" i="4" s="1"/>
  <c r="J7" i="4" s="1"/>
  <c r="F6" i="4"/>
  <c r="H6" i="4" s="1"/>
  <c r="J6" i="4" s="1"/>
  <c r="F5" i="4"/>
  <c r="H5" i="4" s="1"/>
  <c r="J5" i="4" s="1"/>
  <c r="F4" i="4"/>
  <c r="H4" i="4" s="1"/>
  <c r="J4" i="4" s="1"/>
  <c r="F3" i="4"/>
  <c r="H3" i="4" s="1"/>
  <c r="H3" i="3"/>
  <c r="J3" i="3" s="1"/>
  <c r="L20" i="4" l="1"/>
  <c r="L26" i="4" s="1"/>
  <c r="N14" i="3"/>
  <c r="N20" i="3" s="1"/>
  <c r="L3" i="3"/>
  <c r="J3" i="4"/>
</calcChain>
</file>

<file path=xl/sharedStrings.xml><?xml version="1.0" encoding="utf-8"?>
<sst xmlns="http://schemas.openxmlformats.org/spreadsheetml/2006/main" count="7232" uniqueCount="1279">
  <si>
    <t>Camions</t>
  </si>
  <si>
    <t>Nature</t>
  </si>
  <si>
    <t>Capacité</t>
  </si>
  <si>
    <t>Manquant</t>
  </si>
  <si>
    <t>Capacité Restant</t>
  </si>
  <si>
    <t>Prix</t>
  </si>
  <si>
    <t>Montant totale</t>
  </si>
  <si>
    <t>Paiement</t>
  </si>
  <si>
    <t>Réliquat</t>
  </si>
  <si>
    <t>Date</t>
  </si>
  <si>
    <t>BD4703MD</t>
  </si>
  <si>
    <t>AP9750MD</t>
  </si>
  <si>
    <t>BG0922MD</t>
  </si>
  <si>
    <t>BJ4904MD/BJ4901MD</t>
  </si>
  <si>
    <t>BF8394MD</t>
  </si>
  <si>
    <t>BR 2045 MD BP 9964 MD</t>
  </si>
  <si>
    <t>BV 0318MD AQ 7596 MD</t>
  </si>
  <si>
    <t>BG0933MD</t>
  </si>
  <si>
    <t>BV9871MD</t>
  </si>
  <si>
    <t>BC4890MD</t>
  </si>
  <si>
    <t>BV 9809 MD BX 9239 MD</t>
  </si>
  <si>
    <t>BG0927MD</t>
  </si>
  <si>
    <t>BB7783MD</t>
  </si>
  <si>
    <t>BV 9811 MD BX 9237 MD</t>
  </si>
  <si>
    <t>Observation</t>
  </si>
  <si>
    <t>Super</t>
  </si>
  <si>
    <t>Kénieba / Djidjan</t>
  </si>
  <si>
    <t>Gasoil</t>
  </si>
  <si>
    <t>Montant total</t>
  </si>
  <si>
    <t>Montant Payé</t>
  </si>
  <si>
    <t>Frais douane</t>
  </si>
  <si>
    <t>Kénieba</t>
  </si>
  <si>
    <t>Payé</t>
  </si>
  <si>
    <t>Statut</t>
  </si>
  <si>
    <t>BQ 0671 MD BP 9962 MD</t>
  </si>
  <si>
    <t xml:space="preserve"> </t>
  </si>
  <si>
    <t>BM4380MD/BV2338MD</t>
  </si>
  <si>
    <t>BJ4902MD/BJ4909MD</t>
  </si>
  <si>
    <t>BL 8302 MD BL 5672 MD</t>
  </si>
  <si>
    <t>BV 9810 MD BX 9840 MD</t>
  </si>
  <si>
    <t>BQ 7722 MD AA 0158 MD</t>
  </si>
  <si>
    <t>Camion</t>
  </si>
  <si>
    <t>Station</t>
  </si>
  <si>
    <t>Pétro Yara Service</t>
  </si>
  <si>
    <t>BV 9812 MD</t>
  </si>
  <si>
    <t>BV 9810 MD</t>
  </si>
  <si>
    <t>AE 8499 MD</t>
  </si>
  <si>
    <t>BR 2045 MD</t>
  </si>
  <si>
    <t>BJ 4045 MD</t>
  </si>
  <si>
    <t>BV 0318 MD</t>
  </si>
  <si>
    <t>BL 1950 MD</t>
  </si>
  <si>
    <t>BL 8302 MD</t>
  </si>
  <si>
    <t>BV 9811 MD</t>
  </si>
  <si>
    <t>BQ 7722 MD</t>
  </si>
  <si>
    <t>BV 0313 MD</t>
  </si>
  <si>
    <t>Montant Total</t>
  </si>
  <si>
    <t>Versement</t>
  </si>
  <si>
    <t>Banque</t>
  </si>
  <si>
    <t>BIM</t>
  </si>
  <si>
    <t>ECOBANK</t>
  </si>
  <si>
    <t>Montant Total Versé</t>
  </si>
  <si>
    <t>BA 6948 MD</t>
  </si>
  <si>
    <t>Réliquat 26 Camions transport</t>
  </si>
  <si>
    <t>AR 0120 MD</t>
  </si>
  <si>
    <t>BM 9917 MD</t>
  </si>
  <si>
    <t>Date de paiement</t>
  </si>
  <si>
    <t>Montant payé</t>
  </si>
  <si>
    <t>Motif</t>
  </si>
  <si>
    <t>Paiement des camions BJ 4904 MD(Gasoil) et BD 4703 MD (Super) et AP 9750 MD (Super) et BG 0922 MD (Super)</t>
  </si>
  <si>
    <t>Les différents paiements de Pétro Yara Service</t>
  </si>
  <si>
    <t>Paiement partiel de réliquat</t>
  </si>
  <si>
    <t>Reliquat</t>
  </si>
  <si>
    <t>BR 5170 MD</t>
  </si>
  <si>
    <t>AE 3645 MD</t>
  </si>
  <si>
    <t>BF 8714 MD</t>
  </si>
  <si>
    <t>AQ 7588 MD</t>
  </si>
  <si>
    <t>BV 9809 MD</t>
  </si>
  <si>
    <t>BZ 9320 MD</t>
  </si>
  <si>
    <t>BM 4380 MD</t>
  </si>
  <si>
    <t>Consommation</t>
  </si>
  <si>
    <t>Djidjan</t>
  </si>
  <si>
    <t>BZ 9320 MD / Z 3170 MD</t>
  </si>
  <si>
    <t>AQ 5084 MD / S 4792 MD</t>
  </si>
  <si>
    <t>BM 4380 MD/ BV 2338 MD</t>
  </si>
  <si>
    <t>BA 6948 MD / BB 0727 MD</t>
  </si>
  <si>
    <t>BL 7671 MD</t>
  </si>
  <si>
    <t>BN 2325 MD</t>
  </si>
  <si>
    <t>AQ 7592 MD</t>
  </si>
  <si>
    <t>BR 2149 MD</t>
  </si>
  <si>
    <t>AT 1221 MD</t>
  </si>
  <si>
    <t>BQ 0671 MD</t>
  </si>
  <si>
    <t>BP 5093 MD</t>
  </si>
  <si>
    <t>AX 9601 MD</t>
  </si>
  <si>
    <t>AX 2667 MD</t>
  </si>
  <si>
    <t>AY 0266 MD</t>
  </si>
  <si>
    <t>BG 9736 MD</t>
  </si>
  <si>
    <t>BG 9737 MD</t>
  </si>
  <si>
    <t>BG 9740 MD</t>
  </si>
  <si>
    <t>BH 2707 MD</t>
  </si>
  <si>
    <t>BG 9738 MD</t>
  </si>
  <si>
    <t>AY 3771 MD</t>
  </si>
  <si>
    <t>BF 2900 MD</t>
  </si>
  <si>
    <t>BJ 4905 MD</t>
  </si>
  <si>
    <t>Total litre</t>
  </si>
  <si>
    <t>Montant litre</t>
  </si>
  <si>
    <t>Paiements</t>
  </si>
  <si>
    <t>Total consommation : 15 100</t>
  </si>
  <si>
    <t>Montant</t>
  </si>
  <si>
    <t>BC 7958 MD</t>
  </si>
  <si>
    <t>Achat</t>
  </si>
  <si>
    <t>Unité</t>
  </si>
  <si>
    <t>Total</t>
  </si>
  <si>
    <t>Euro</t>
  </si>
  <si>
    <t>Vente</t>
  </si>
  <si>
    <t>BN 2109 MD</t>
  </si>
  <si>
    <t>BF 1879 MD</t>
  </si>
  <si>
    <t>Kayes</t>
  </si>
  <si>
    <t>BL 8129 MD</t>
  </si>
  <si>
    <t>BJ 4910 MD</t>
  </si>
  <si>
    <t>BC 7959 MD</t>
  </si>
  <si>
    <t>BJ 8270 MD</t>
  </si>
  <si>
    <t>BL 6884 MD</t>
  </si>
  <si>
    <t>Partiel</t>
  </si>
  <si>
    <t>AT 1221 MD /BL 5859 MD</t>
  </si>
  <si>
    <t>BJ 4045 MD /T 3909 MD</t>
  </si>
  <si>
    <t>BV 9810 MD / BX 9840 MD</t>
  </si>
  <si>
    <t>BR 2045 MD / BP 9964 MD</t>
  </si>
  <si>
    <t>BL 8302 MD / BL 5672 MD</t>
  </si>
  <si>
    <t>BV 0318 MD / AQ 7594 MD</t>
  </si>
  <si>
    <t>AE 8499 MD / AE 8494 MD</t>
  </si>
  <si>
    <t>Ville</t>
  </si>
  <si>
    <t>Bamako</t>
  </si>
  <si>
    <t>BQ 0671 MD / BP 9962 MD</t>
  </si>
  <si>
    <t>BV 9812 MD / BX 9238 MD</t>
  </si>
  <si>
    <t>Transports 7 camions Bko et 2 camions Kénieba</t>
  </si>
  <si>
    <t>Kati</t>
  </si>
  <si>
    <t>BD 0825 MD</t>
  </si>
  <si>
    <t>Téléphone</t>
  </si>
  <si>
    <t>AA 0147 MD</t>
  </si>
  <si>
    <t>BA 7950 MD</t>
  </si>
  <si>
    <t>AQ 9577 MD</t>
  </si>
  <si>
    <t>AR 7612 MD</t>
  </si>
  <si>
    <t>Acheteurs</t>
  </si>
  <si>
    <t>Soya Golfa Borozo</t>
  </si>
  <si>
    <t>AR 5810 MD</t>
  </si>
  <si>
    <t>BMS</t>
  </si>
  <si>
    <t>CASH</t>
  </si>
  <si>
    <t>MOH</t>
  </si>
  <si>
    <t>Permis Camion</t>
  </si>
  <si>
    <t>Capacité restant</t>
  </si>
  <si>
    <t>BZ9320MD/Z3170MD</t>
  </si>
  <si>
    <t>BA6948MD/BB0727MD</t>
  </si>
  <si>
    <t>AQ5084MD/S4792MD</t>
  </si>
  <si>
    <t>BY7460MD/AS1175MD</t>
  </si>
  <si>
    <t>BJ4907MD</t>
  </si>
  <si>
    <t>AY3774MD</t>
  </si>
  <si>
    <t>BV 9812 MD. BX. 9238. MD</t>
  </si>
  <si>
    <t>BA 8328 MD</t>
  </si>
  <si>
    <t>Reste à payer</t>
  </si>
  <si>
    <t>BN 2107 MD / BV 2333 MD</t>
  </si>
  <si>
    <t>CORIS</t>
  </si>
  <si>
    <t>ALTANTIQUE</t>
  </si>
  <si>
    <t>BN 2107 MD</t>
  </si>
  <si>
    <t>BD 0824 MD</t>
  </si>
  <si>
    <t>BD 0827 MD</t>
  </si>
  <si>
    <t>BF 1873 MD</t>
  </si>
  <si>
    <t>BN 7047 MD</t>
  </si>
  <si>
    <t>Coris Bank</t>
  </si>
  <si>
    <t>AT 1221 MD / BL 5859 MD</t>
  </si>
  <si>
    <t>AJ 7115 MD</t>
  </si>
  <si>
    <t>CA 3235 MD</t>
  </si>
  <si>
    <t>Argent epargné</t>
  </si>
  <si>
    <t>Retrait</t>
  </si>
  <si>
    <t>Reste</t>
  </si>
  <si>
    <t>CA 3239 MD</t>
  </si>
  <si>
    <t>CA 3274 MD</t>
  </si>
  <si>
    <t>BV 8616 MD</t>
  </si>
  <si>
    <t>BV 8597 MD</t>
  </si>
  <si>
    <t>AV 1719 MD</t>
  </si>
  <si>
    <t>AV 1732 MD</t>
  </si>
  <si>
    <t>AX 8918 MD</t>
  </si>
  <si>
    <t>Remise</t>
  </si>
  <si>
    <t>Total 9 Camions</t>
  </si>
  <si>
    <t>Reliquat 9 Camions</t>
  </si>
  <si>
    <t>LK Holding</t>
  </si>
  <si>
    <t>Reliquat Total</t>
  </si>
  <si>
    <t>BM 7606 MD / AN 3689 MD</t>
  </si>
  <si>
    <t>Non payé</t>
  </si>
  <si>
    <t>Yamoussoukro - Bamako</t>
  </si>
  <si>
    <t>BV 9815 MD / AN 3694 MD</t>
  </si>
  <si>
    <t>BM 7606 MD</t>
  </si>
  <si>
    <t>BF 1876 MD</t>
  </si>
  <si>
    <t xml:space="preserve">BD 3237 MD </t>
  </si>
  <si>
    <t>BL 80 47 MD</t>
  </si>
  <si>
    <t>BV 86 18 MD</t>
  </si>
  <si>
    <t>BQ 4468 MD</t>
  </si>
  <si>
    <t>BH 2893 MD</t>
  </si>
  <si>
    <t>Total 7 Camions</t>
  </si>
  <si>
    <t>BA 7938 MD</t>
  </si>
  <si>
    <t>BG 0934 MD</t>
  </si>
  <si>
    <t>AY 3775 MD</t>
  </si>
  <si>
    <t>AY 3777 MD</t>
  </si>
  <si>
    <t>BY 7460 MD / AS 1175 MD</t>
  </si>
  <si>
    <t>Bah Dramera</t>
  </si>
  <si>
    <t>Lakan Lakan</t>
  </si>
  <si>
    <t>BR 5171 MD</t>
  </si>
  <si>
    <t>Total 7 Camions Gasoil</t>
  </si>
  <si>
    <t>BE 8806 MD</t>
  </si>
  <si>
    <t>Manquant A</t>
  </si>
  <si>
    <t>BC 0955 MD</t>
  </si>
  <si>
    <t>AT 7064 MD</t>
  </si>
  <si>
    <t>Pétro yara service</t>
  </si>
  <si>
    <t>BF 1870 MD</t>
  </si>
  <si>
    <t>Reliquat total</t>
  </si>
  <si>
    <t xml:space="preserve">AQ 7592 MD </t>
  </si>
  <si>
    <t>BL 8041 MD</t>
  </si>
  <si>
    <t>AR 5806 MD / AR 5807 MD</t>
  </si>
  <si>
    <t>AR 5797 MD / AR 5796 MD</t>
  </si>
  <si>
    <t>BB 8291 MD / AX 2809 MD</t>
  </si>
  <si>
    <t>BB 7327 MD / E 2307MS</t>
  </si>
  <si>
    <t>AR 7614 MD / AS 4196 MD</t>
  </si>
  <si>
    <t>AQ 9587 MD / AQ 9591 MD</t>
  </si>
  <si>
    <t>AQ 5084 MD</t>
  </si>
  <si>
    <t>BY 7460 MD</t>
  </si>
  <si>
    <t>Pétro N'diaye Service</t>
  </si>
  <si>
    <t>Reliquat Lah</t>
  </si>
  <si>
    <t>Reliquat Consommation</t>
  </si>
  <si>
    <t>Transport</t>
  </si>
  <si>
    <t>Produit</t>
  </si>
  <si>
    <t>BV 9811 MD / BX 9237 MD</t>
  </si>
  <si>
    <t>BB 9099 MD</t>
  </si>
  <si>
    <t>AY 3774 MD</t>
  </si>
  <si>
    <t>Montant Crédit</t>
  </si>
  <si>
    <t>Date de Crédit</t>
  </si>
  <si>
    <t xml:space="preserve">16/11/2023 </t>
  </si>
  <si>
    <t>BL 8856 MD / BV 2331 MD</t>
  </si>
  <si>
    <t>BR 5170 MD / BP 9963 MD</t>
  </si>
  <si>
    <t>BV 9809 MD / BX 9239 MD</t>
  </si>
  <si>
    <t>BN 2325 MD / T 3913 MD</t>
  </si>
  <si>
    <t>BQ 7722 MD / AA 0158 MD</t>
  </si>
  <si>
    <t>AQ 7588 MD / AQ 7594 MD</t>
  </si>
  <si>
    <t>BV 9810 MD / BX 9240 MD</t>
  </si>
  <si>
    <t>BV 0318 MD / AQ 7597 MD</t>
  </si>
  <si>
    <t>BM 4380 MD / BV 2338 MD</t>
  </si>
  <si>
    <t>BD 0829 MD</t>
  </si>
  <si>
    <t>AR 7614 MD / AS 4156  MD</t>
  </si>
  <si>
    <t>BL 8130 MD</t>
  </si>
  <si>
    <t>CA 0364 MD</t>
  </si>
  <si>
    <t>100  000 Frais douanne</t>
  </si>
  <si>
    <t>BX 4626 MD</t>
  </si>
  <si>
    <t>AE 3645 MD / BD 5167 MD</t>
  </si>
  <si>
    <t>BJ 4045 MD / T 3909 MD</t>
  </si>
  <si>
    <t>BL 1950 MD / BL 1105 MD</t>
  </si>
  <si>
    <t xml:space="preserve">BL 7671  MD </t>
  </si>
  <si>
    <t>BP 9350 MD / T 3911 MD</t>
  </si>
  <si>
    <t>BR 5170 MD / BP 9239 MD</t>
  </si>
  <si>
    <t>Prix Transport</t>
  </si>
  <si>
    <t>Montant transport</t>
  </si>
  <si>
    <t>Montant Manquant</t>
  </si>
  <si>
    <t>Douane</t>
  </si>
  <si>
    <t>Paye</t>
  </si>
  <si>
    <t>BV 0313 MD / AQ 7596 MD</t>
  </si>
  <si>
    <t>BL 7671 MD / BM 0657 MD</t>
  </si>
  <si>
    <t>BR 2149 MD / AA 0140 MD</t>
  </si>
  <si>
    <t>BF 8714 MD / BL 5671 MD</t>
  </si>
  <si>
    <t>BL 8302 MD / BL 5671 MD</t>
  </si>
  <si>
    <t>BV 9815 MD</t>
  </si>
  <si>
    <t>Capacité restante A</t>
  </si>
  <si>
    <t>Capacité restante B</t>
  </si>
  <si>
    <t>Camion B</t>
  </si>
  <si>
    <t>Capacité A</t>
  </si>
  <si>
    <t>Capacité B</t>
  </si>
  <si>
    <t>Manquant B</t>
  </si>
  <si>
    <t>Montant A</t>
  </si>
  <si>
    <t>Montant B</t>
  </si>
  <si>
    <t>Total A</t>
  </si>
  <si>
    <t>Total B</t>
  </si>
  <si>
    <t>BF 5973 MD</t>
  </si>
  <si>
    <t>Acheuteurs</t>
  </si>
  <si>
    <t>Période du 08/01/2024</t>
  </si>
  <si>
    <t>Période du 12/12/2023 à 02/01/2024</t>
  </si>
  <si>
    <t>Numero</t>
  </si>
  <si>
    <t>BF 1881 MD / BY 9686 MD</t>
  </si>
  <si>
    <t>BN 6922 MD</t>
  </si>
  <si>
    <t>BG 0440 MD</t>
  </si>
  <si>
    <t>AH 0966 MD</t>
  </si>
  <si>
    <t>AG 7241 MD</t>
  </si>
  <si>
    <t>Doit à Mamadou Lah</t>
  </si>
  <si>
    <t>Doit à Doubaya Trans</t>
  </si>
  <si>
    <t>Transport 23 Camions</t>
  </si>
  <si>
    <t>Transport Corridor</t>
  </si>
  <si>
    <t>Camion A</t>
  </si>
  <si>
    <t>Numéro</t>
  </si>
  <si>
    <t>BL 8044 MD</t>
  </si>
  <si>
    <t>Date paiement</t>
  </si>
  <si>
    <t>Date camion</t>
  </si>
  <si>
    <t>31-01-2024</t>
  </si>
  <si>
    <t>TRANSPORT 18 CAMIONS</t>
  </si>
  <si>
    <t>01-02-2024</t>
  </si>
  <si>
    <t>04-02-2024</t>
  </si>
  <si>
    <t>05-02-2024</t>
  </si>
  <si>
    <t>Période du 04/02/2024</t>
  </si>
  <si>
    <t>06-02-2024</t>
  </si>
  <si>
    <t>08-02-2024</t>
  </si>
  <si>
    <t>10-02-2024</t>
  </si>
  <si>
    <t>CH 2654 MD</t>
  </si>
  <si>
    <t>11-02-2024</t>
  </si>
  <si>
    <t>BR 517 MD</t>
  </si>
  <si>
    <t>12-02-2024</t>
  </si>
  <si>
    <t>14-02-2024</t>
  </si>
  <si>
    <t>15-02-2024</t>
  </si>
  <si>
    <t>16-02-2024</t>
  </si>
  <si>
    <t>18-02-2024</t>
  </si>
  <si>
    <t>Camion Bah</t>
  </si>
  <si>
    <t>Camion Lah</t>
  </si>
  <si>
    <t>Capacité Bah</t>
  </si>
  <si>
    <t>Capacité Lah</t>
  </si>
  <si>
    <t>Manquant Bah</t>
  </si>
  <si>
    <t>Manquant Lah</t>
  </si>
  <si>
    <t>Capacité restante Bah</t>
  </si>
  <si>
    <t>Capacité restante Lah</t>
  </si>
  <si>
    <t>19-02-2024</t>
  </si>
  <si>
    <t>BA 7949 MD</t>
  </si>
  <si>
    <t>21-02-2024</t>
  </si>
  <si>
    <t>BJ 4902 MD</t>
  </si>
  <si>
    <t>Période du 21/02/2024</t>
  </si>
  <si>
    <t>BJ 4904 MD</t>
  </si>
  <si>
    <t>22-02-2024</t>
  </si>
  <si>
    <t>BJ 4907 MD</t>
  </si>
  <si>
    <t>23-02-2024</t>
  </si>
  <si>
    <t>26-02-2024</t>
  </si>
  <si>
    <t>05-02-2024 - Payé</t>
  </si>
  <si>
    <t>29-02-2024</t>
  </si>
  <si>
    <t>Période du 29/02/2024</t>
  </si>
  <si>
    <t>BP 9702 MD / BQ 2086 MD</t>
  </si>
  <si>
    <t>01-03-2024</t>
  </si>
  <si>
    <t>02-03-2024</t>
  </si>
  <si>
    <t>03-03-2024</t>
  </si>
  <si>
    <t>04-03-2024</t>
  </si>
  <si>
    <t>05-03-2024</t>
  </si>
  <si>
    <t>06-03-2024</t>
  </si>
  <si>
    <t>BX 7781 MD</t>
  </si>
  <si>
    <t>07-03-2024</t>
  </si>
  <si>
    <t>Période du 06/03/2024</t>
  </si>
  <si>
    <t>07-02-2024</t>
  </si>
  <si>
    <t>08-03-2024</t>
  </si>
  <si>
    <t>09-03-2024</t>
  </si>
  <si>
    <t>Recap des derniers paiements (Lakan Lakan)</t>
  </si>
  <si>
    <t>Les frais</t>
  </si>
  <si>
    <t>Trois cheques cumulés</t>
  </si>
  <si>
    <t>Deux cheques cumulés</t>
  </si>
  <si>
    <t>BH 5055 MD / BL 6962 MD</t>
  </si>
  <si>
    <t>BY 5270 MD / BY 2506 MD</t>
  </si>
  <si>
    <t>BH 5055 MD</t>
  </si>
  <si>
    <t>11-03-2024</t>
  </si>
  <si>
    <t>Transport 18 Camions</t>
  </si>
  <si>
    <t>12-03-2024</t>
  </si>
  <si>
    <t>13-03-2024</t>
  </si>
  <si>
    <t>14-03-2024</t>
  </si>
  <si>
    <t>15-03-2024</t>
  </si>
  <si>
    <t>Motifs</t>
  </si>
  <si>
    <t>CA 3240 MD</t>
  </si>
  <si>
    <t xml:space="preserve">******** </t>
  </si>
  <si>
    <t xml:space="preserve">12/03/2024 </t>
  </si>
  <si>
    <t>Période du 19/03/2024</t>
  </si>
  <si>
    <t>AQ 5084</t>
  </si>
  <si>
    <t>19-03-2024</t>
  </si>
  <si>
    <t>20-03-2024</t>
  </si>
  <si>
    <t>BH 0767 MD</t>
  </si>
  <si>
    <t>Période du 20/03/2024</t>
  </si>
  <si>
    <t>21-03-2024</t>
  </si>
  <si>
    <t>BC 8468 MD</t>
  </si>
  <si>
    <t>Chinoi Golfa</t>
  </si>
  <si>
    <t>BY 5270 MD</t>
  </si>
  <si>
    <t>02-04-2024</t>
  </si>
  <si>
    <t>BY 7899 MD</t>
  </si>
  <si>
    <t>BR 1118 MD</t>
  </si>
  <si>
    <t>BP 9702 MD</t>
  </si>
  <si>
    <t>TRANSPORT CAMIONS</t>
  </si>
  <si>
    <t>04-04-2024</t>
  </si>
  <si>
    <t>BC 8468 MD / F 8884 M5</t>
  </si>
  <si>
    <t>05-04-2024</t>
  </si>
  <si>
    <t>Période du 05/04/2024</t>
  </si>
  <si>
    <t>06-04-2024</t>
  </si>
  <si>
    <t>BH 2881 MD</t>
  </si>
  <si>
    <t>12-04-2024</t>
  </si>
  <si>
    <t>AS 4306 MD / BX 3555 MD</t>
  </si>
  <si>
    <t>AS 4263 MD / BX 3134 MD</t>
  </si>
  <si>
    <t>BY 7899 MD / BZ 4256 MD</t>
  </si>
  <si>
    <t>BR 1118 MD / BZ 4257 MD</t>
  </si>
  <si>
    <t>14-04-2024</t>
  </si>
  <si>
    <t>Total Crédit</t>
  </si>
  <si>
    <t>Bénéfice</t>
  </si>
  <si>
    <t>Délai</t>
  </si>
  <si>
    <t>3 semaines</t>
  </si>
  <si>
    <t>BC 3265 MD</t>
  </si>
  <si>
    <t>BG 8092 MD</t>
  </si>
  <si>
    <t>BG 8090 MD</t>
  </si>
  <si>
    <t>BH 1800 MD</t>
  </si>
  <si>
    <t>Période du 24/04/2024</t>
  </si>
  <si>
    <t>Période du 11/05/2024</t>
  </si>
  <si>
    <t>Prix Manquant</t>
  </si>
  <si>
    <t>AS 4306 MD / BX-3555 MD</t>
  </si>
  <si>
    <t>Conso</t>
  </si>
  <si>
    <t>BD 2817 MD</t>
  </si>
  <si>
    <t>BR 1118 MD / BZ 2506 MD</t>
  </si>
  <si>
    <t>BF 8963 MD/ H 9500 M5</t>
  </si>
  <si>
    <t>BL 8856 MD</t>
  </si>
  <si>
    <t>BN 2095 MD</t>
  </si>
  <si>
    <t>BF 1882 MD</t>
  </si>
  <si>
    <t>CC 5704 MD</t>
  </si>
  <si>
    <t>CC 5698 MD</t>
  </si>
  <si>
    <t>BF 2543 MD</t>
  </si>
  <si>
    <t>70 91 07 03</t>
  </si>
  <si>
    <t>74 47 41 01</t>
  </si>
  <si>
    <t>BP 9702 MD - BQ 2086 MD</t>
  </si>
  <si>
    <t>BC 8468 MD - F 8884 MD</t>
  </si>
  <si>
    <t>BF 8963 MD - H 9500 MD</t>
  </si>
  <si>
    <t>BF 8963 MD / H 9500 MD</t>
  </si>
  <si>
    <t>BX 4626 MD - manquant</t>
  </si>
  <si>
    <t>CH 9026 (Bamaye Dramera)</t>
  </si>
  <si>
    <t>BN 5785 MD - BL 9078 MD (Lakan Lakan)</t>
  </si>
  <si>
    <t>60 16 51 12 (Badjai)</t>
  </si>
  <si>
    <t>70 52 52 34 (Badjai)</t>
  </si>
  <si>
    <t>Période 20 Juin 2024</t>
  </si>
  <si>
    <t>BL 8047 MD / BQ 9736 MD</t>
  </si>
  <si>
    <t>79 53 70 01</t>
  </si>
  <si>
    <t>Période du 06/07/2024</t>
  </si>
  <si>
    <t>BP 9702 MD/ BQ 2086 MD</t>
  </si>
  <si>
    <t>BV 8612 MD</t>
  </si>
  <si>
    <t>BL 8047 MD</t>
  </si>
  <si>
    <t>BH 8766 MD / BL 5551 MD</t>
  </si>
  <si>
    <t>CC 9829 MD</t>
  </si>
  <si>
    <t>CC 9825 MD</t>
  </si>
  <si>
    <t>Période 19 Juillet 2024</t>
  </si>
  <si>
    <t>BY 4880 MD</t>
  </si>
  <si>
    <t>BF 1703 MD / BF 1713 MD</t>
  </si>
  <si>
    <t>BF 1694 MD / BF 1705 MD</t>
  </si>
  <si>
    <t>BH 8309 MD / BH 8320 MD</t>
  </si>
  <si>
    <t>BH 8315 MD / BH 8318 MD</t>
  </si>
  <si>
    <t>BG 8028 MD / BG 8034 MD</t>
  </si>
  <si>
    <t>BH 8312 MD / BH 8319 MD</t>
  </si>
  <si>
    <t>AY 9371 MD / AY 9177 MD</t>
  </si>
  <si>
    <t>AY 9181 MD / AY 9178 MD</t>
  </si>
  <si>
    <t>AV 8713 MD / AV 8872 MD</t>
  </si>
  <si>
    <t>AV 8717 MD / AV 8950 MD</t>
  </si>
  <si>
    <t>AV 8712 MD / AV 8874 MD</t>
  </si>
  <si>
    <t>AT 7251 MD / AV 6988 MD</t>
  </si>
  <si>
    <t>AY 9357 MD / AY 9172 MD</t>
  </si>
  <si>
    <t>BC 3261 MD / BC 3382 MD</t>
  </si>
  <si>
    <t>AY 9355 MD / AY 9169 MD</t>
  </si>
  <si>
    <t>BC 3265 MD / BC 3375 MD</t>
  </si>
  <si>
    <t>AX 5477 MD / AX 2038 MD</t>
  </si>
  <si>
    <t>BQ 0673 MD / BB 5489 MD</t>
  </si>
  <si>
    <t>BV 8601 MD</t>
  </si>
  <si>
    <t>2 Pneus</t>
  </si>
  <si>
    <t>CD 4790 MD</t>
  </si>
  <si>
    <t>2 Batteries</t>
  </si>
  <si>
    <t>Pièce</t>
  </si>
  <si>
    <t>Frais</t>
  </si>
  <si>
    <t>BF 1900 MD</t>
  </si>
  <si>
    <t>P 1546 MD / P 1513 MD</t>
  </si>
  <si>
    <t>Période du 04/08/2024</t>
  </si>
  <si>
    <t>AL 6598 MD / R 9372 MD</t>
  </si>
  <si>
    <t>Avance Transport</t>
  </si>
  <si>
    <t>BF 1877 MD / BY 5647 MD</t>
  </si>
  <si>
    <t>BL 8128 MD / BV 2337 MD</t>
  </si>
  <si>
    <t>BL 8041 MD / BV 8357 MD</t>
  </si>
  <si>
    <t>CD 4756 MD</t>
  </si>
  <si>
    <t>BZ 2933 MD</t>
  </si>
  <si>
    <t>CH 2836 MD</t>
  </si>
  <si>
    <t>CH 0814 MD</t>
  </si>
  <si>
    <t>CH 2831 MD</t>
  </si>
  <si>
    <t>CH 0814 MD - Halid TLC</t>
  </si>
  <si>
    <t>CH 0822 MD</t>
  </si>
  <si>
    <t>CH 9992 MD - Fodé N'diaye</t>
  </si>
  <si>
    <t>CH 0822 MD - Simbala Koita</t>
  </si>
  <si>
    <t>CH 2831 MD - Halid TLC</t>
  </si>
  <si>
    <t>BL 7919 MD</t>
  </si>
  <si>
    <t>BF 8963 MD</t>
  </si>
  <si>
    <t>CH 2816 MD / CH 2513 MD</t>
  </si>
  <si>
    <t>Atlantique</t>
  </si>
  <si>
    <t>BNDA</t>
  </si>
  <si>
    <t>CH 0835 MD</t>
  </si>
  <si>
    <t>CH 0009 MD</t>
  </si>
  <si>
    <t>Espèces</t>
  </si>
  <si>
    <t>BP 5887 MD</t>
  </si>
  <si>
    <t>BH 7511 MD - Bamadou Golfa</t>
  </si>
  <si>
    <t>Consommation(CH 2816 MD / CH 2513 MD)</t>
  </si>
  <si>
    <t>AV 8712 MD</t>
  </si>
  <si>
    <t>BG 8097 MD</t>
  </si>
  <si>
    <t>BC 3318 MD</t>
  </si>
  <si>
    <t>AT 6077 MD</t>
  </si>
  <si>
    <t>AY 9377 MD</t>
  </si>
  <si>
    <t>AY 9358 MD</t>
  </si>
  <si>
    <t>BC 3266 MD</t>
  </si>
  <si>
    <t>AY 9371 MD</t>
  </si>
  <si>
    <t>BF 1697 MD</t>
  </si>
  <si>
    <t>Période 02 Septembre 2024</t>
  </si>
  <si>
    <t>Frais de permis</t>
  </si>
  <si>
    <t>Permis</t>
  </si>
  <si>
    <t>Période du 10/09/2024</t>
  </si>
  <si>
    <t>Avance</t>
  </si>
  <si>
    <t>AI 6598 MD / R 9372 MD</t>
  </si>
  <si>
    <t>BDM</t>
  </si>
  <si>
    <t>Frais et Primes</t>
  </si>
  <si>
    <t>CC 2057 MD</t>
  </si>
  <si>
    <t>CB 8773 MD</t>
  </si>
  <si>
    <t>BR 7225 MD</t>
  </si>
  <si>
    <t>AL 1530 MD</t>
  </si>
  <si>
    <t>BF 1884 MD / BY 5648 MD - Yara</t>
  </si>
  <si>
    <t>CD 2311 MD / CD 2295 MD - Yara</t>
  </si>
  <si>
    <t>BV 8611 MD / BV 8685 MD - Yara</t>
  </si>
  <si>
    <t>BV 8610 MD / BV 8675 MD - Yara</t>
  </si>
  <si>
    <t>BF 1884 MD</t>
  </si>
  <si>
    <t>BA 1077 MD - Bamadou Golfa</t>
  </si>
  <si>
    <t>AY 6698 MD - Bah Dramera</t>
  </si>
  <si>
    <t>AE 7603 MD - Yara</t>
  </si>
  <si>
    <t>AJ 8789 MD - Yara</t>
  </si>
  <si>
    <t>BC 6239 MD</t>
  </si>
  <si>
    <t>AN 3997 MD</t>
  </si>
  <si>
    <t>AY 1483 MD - Halid TLC</t>
  </si>
  <si>
    <t>BZ 6623 MD</t>
  </si>
  <si>
    <t>AX 1325 MD</t>
  </si>
  <si>
    <t>CD 2318 MD</t>
  </si>
  <si>
    <t>CC 9840 MD</t>
  </si>
  <si>
    <t>AZ 4650 MD</t>
  </si>
  <si>
    <t>AS 4306 MD</t>
  </si>
  <si>
    <t>Kaou Djigué</t>
  </si>
  <si>
    <t>Badjai</t>
  </si>
  <si>
    <t>CA 7734 MD</t>
  </si>
  <si>
    <t>AS 4263 MD</t>
  </si>
  <si>
    <t>BD 2392 MD</t>
  </si>
  <si>
    <t>BL 3081 MD</t>
  </si>
  <si>
    <t>BN 0153 MD</t>
  </si>
  <si>
    <t>Diallo Kayes</t>
  </si>
  <si>
    <t>BDM s.a</t>
  </si>
  <si>
    <t>AA 0164 MD</t>
  </si>
  <si>
    <t>BD 3861 MD</t>
  </si>
  <si>
    <t>AV 7288 MD</t>
  </si>
  <si>
    <t>BY 2308 MD</t>
  </si>
  <si>
    <t>Période du 08/10/2024</t>
  </si>
  <si>
    <t>CE 0062 MD</t>
  </si>
  <si>
    <t>CE 0089 MD</t>
  </si>
  <si>
    <t>CE 0014 MD</t>
  </si>
  <si>
    <t>Crédit</t>
  </si>
  <si>
    <t>BH 2888 MD</t>
  </si>
  <si>
    <t>BH 2877 MD</t>
  </si>
  <si>
    <t>AR 5809 MD</t>
  </si>
  <si>
    <t>AV 1514 MD</t>
  </si>
  <si>
    <t>BD 2383 MD</t>
  </si>
  <si>
    <t>BD 3850 MD</t>
  </si>
  <si>
    <t>AN 1299 MD</t>
  </si>
  <si>
    <t>BD 2384 MD</t>
  </si>
  <si>
    <t>BV 8615 MD</t>
  </si>
  <si>
    <t>Soya Lah</t>
  </si>
  <si>
    <t>Ecobank</t>
  </si>
  <si>
    <t>BD 3883 MD</t>
  </si>
  <si>
    <t>CD 4759 MD</t>
  </si>
  <si>
    <t>CD 4762 MD</t>
  </si>
  <si>
    <t>BB 7500 MD</t>
  </si>
  <si>
    <t>Halid TLC</t>
  </si>
  <si>
    <t>CE 0057 MD</t>
  </si>
  <si>
    <t>CE 0011 MD</t>
  </si>
  <si>
    <t>CE 0011 MD / CE 0143 MD</t>
  </si>
  <si>
    <t>CE 0057 MD / CE 0211 MD</t>
  </si>
  <si>
    <t>CE 0050 MD / CE 0168 MD</t>
  </si>
  <si>
    <t>CE 0015 MD / CE 0126 MD</t>
  </si>
  <si>
    <t>CE 0047 MD / CE 0185 MD</t>
  </si>
  <si>
    <t>AI 6598 MD</t>
  </si>
  <si>
    <t>BB 9117 MD</t>
  </si>
  <si>
    <t>CE 0025 MD</t>
  </si>
  <si>
    <t>BIM S.a</t>
  </si>
  <si>
    <t>CC 3336 MD</t>
  </si>
  <si>
    <t>AZ 4650 MD - Kaou Djigué</t>
  </si>
  <si>
    <t>CC 3336 MD - Kaou Djigué</t>
  </si>
  <si>
    <t>BG 8096 MD</t>
  </si>
  <si>
    <t>BH 8309 MD</t>
  </si>
  <si>
    <t>BC 2386 MD</t>
  </si>
  <si>
    <t>Période 24 Octobre 2024</t>
  </si>
  <si>
    <t>AV 8714 MD</t>
  </si>
  <si>
    <t>BIMs.a</t>
  </si>
  <si>
    <t>BNDA - 1768667</t>
  </si>
  <si>
    <t>BDM - 8499874</t>
  </si>
  <si>
    <t>BNDA - 1768665</t>
  </si>
  <si>
    <t>BDM - 9360598</t>
  </si>
  <si>
    <t>BOA - 0757675</t>
  </si>
  <si>
    <t>BNDA - 1768778</t>
  </si>
  <si>
    <t>BIM SA - 1383815</t>
  </si>
  <si>
    <t>Atlantique - 0000004</t>
  </si>
  <si>
    <t>Orabank - 960478</t>
  </si>
  <si>
    <t>BDM - 8499858</t>
  </si>
  <si>
    <t>BNDA - 1768653</t>
  </si>
  <si>
    <t>BDM - 793708</t>
  </si>
  <si>
    <t>AG 6453 MD</t>
  </si>
  <si>
    <t>BG 1351 MD</t>
  </si>
  <si>
    <t>BB 3502 MD</t>
  </si>
  <si>
    <t>BF 8394 MD</t>
  </si>
  <si>
    <t>Période du 01/11/24</t>
  </si>
  <si>
    <t>Période du 01/11/2024</t>
  </si>
  <si>
    <t>BIM s.a</t>
  </si>
  <si>
    <t>Conso 100l</t>
  </si>
  <si>
    <t>CE 0053 MD</t>
  </si>
  <si>
    <t>CD 4787 MD</t>
  </si>
  <si>
    <t>CD 4789 MD</t>
  </si>
  <si>
    <t>CC 5697 MD</t>
  </si>
  <si>
    <t>CE 0064 MD</t>
  </si>
  <si>
    <t>CE 0060 MD</t>
  </si>
  <si>
    <t>CD 4761 MD</t>
  </si>
  <si>
    <t>BV 8598 MD</t>
  </si>
  <si>
    <t>CD 2320 MD</t>
  </si>
  <si>
    <t>CD 9839 MD</t>
  </si>
  <si>
    <t>CD 4779 MD</t>
  </si>
  <si>
    <t>CD 4768 MD</t>
  </si>
  <si>
    <t>CC 5684 MD</t>
  </si>
  <si>
    <t>CC 9839 MD</t>
  </si>
  <si>
    <t>Amassaye Niangadou</t>
  </si>
  <si>
    <t>200 - Manquant</t>
  </si>
  <si>
    <t>CD 2302 MD</t>
  </si>
  <si>
    <t>BL 8127 MD</t>
  </si>
  <si>
    <t>BN 2108 MD</t>
  </si>
  <si>
    <t>CE 0021 MD</t>
  </si>
  <si>
    <t>CE 0059 MD</t>
  </si>
  <si>
    <t>CC 5689 MD</t>
  </si>
  <si>
    <t>CD 2307 MD</t>
  </si>
  <si>
    <t>CE 0105 MD</t>
  </si>
  <si>
    <t>AX 2056 MD</t>
  </si>
  <si>
    <t>AQ 9736 MD</t>
  </si>
  <si>
    <t>AJ 4974 MD</t>
  </si>
  <si>
    <t>Transport avance</t>
  </si>
  <si>
    <t>Avance Abba Diawara</t>
  </si>
  <si>
    <t>Reliquat anterieur</t>
  </si>
  <si>
    <t>CC 9817 MD</t>
  </si>
  <si>
    <t>CD 2303 MD</t>
  </si>
  <si>
    <t>BF 1883 MD</t>
  </si>
  <si>
    <t>08//11/2024</t>
  </si>
  <si>
    <t>BH 0767 MD - Manquant</t>
  </si>
  <si>
    <t>BNDA -1768784</t>
  </si>
  <si>
    <t>BDM - 9360631</t>
  </si>
  <si>
    <t>BICIM</t>
  </si>
  <si>
    <t>BDM Zegué</t>
  </si>
  <si>
    <t>BNDA Kaou</t>
  </si>
  <si>
    <t>Atlantique Kaou</t>
  </si>
  <si>
    <t>BNDA Fof Lakan Lakan</t>
  </si>
  <si>
    <t>BDM Lakan Lakan</t>
  </si>
  <si>
    <t>BICIM Lakan Lakan</t>
  </si>
  <si>
    <t>Bim Lakan Lakan</t>
  </si>
  <si>
    <t>Commission</t>
  </si>
  <si>
    <t>CE 0070 MD</t>
  </si>
  <si>
    <t>CE 0058 MD</t>
  </si>
  <si>
    <t>CE 0013 MD</t>
  </si>
  <si>
    <t>CE 0091 MD</t>
  </si>
  <si>
    <t>BF 1874 MD</t>
  </si>
  <si>
    <t>BD 6552 MD</t>
  </si>
  <si>
    <t>Camion Bamadou</t>
  </si>
  <si>
    <t>BD 6552 MD - Adou Konaté</t>
  </si>
  <si>
    <t>CE 0090 MD</t>
  </si>
  <si>
    <t>AZ 8831 MD</t>
  </si>
  <si>
    <t>AZ 8831 MD / P 5233 MD - Abdoulaye N'diaye</t>
  </si>
  <si>
    <t>BSIC</t>
  </si>
  <si>
    <t>CE 0093 MD</t>
  </si>
  <si>
    <t>CE 0071 MD</t>
  </si>
  <si>
    <t>CE 0031 MD</t>
  </si>
  <si>
    <t>CE 0028 MD</t>
  </si>
  <si>
    <t>CD 5900 MD</t>
  </si>
  <si>
    <t>CD 1803 MD</t>
  </si>
  <si>
    <t>BE 3418 MD</t>
  </si>
  <si>
    <t>Basekou Bathily</t>
  </si>
  <si>
    <t>CA 6763 MD</t>
  </si>
  <si>
    <t>CA 6764 MD</t>
  </si>
  <si>
    <t>BD 0825 MD - Bafitini - Gazoil</t>
  </si>
  <si>
    <t>CE 0090 MD - Ben Papi - Gazoil</t>
  </si>
  <si>
    <t>CC 5706 MD - Bah Dramera - Gazoil</t>
  </si>
  <si>
    <t>Mohamed Client Kenieba</t>
  </si>
  <si>
    <t>BF 1694 MD - Lakan Lakan</t>
  </si>
  <si>
    <t>BF 1697 MD - Bah Dramera</t>
  </si>
  <si>
    <t>Compensation LK Holding</t>
  </si>
  <si>
    <t>Diallo kayes</t>
  </si>
  <si>
    <t>Hassana Niangadou</t>
  </si>
  <si>
    <t>Permis 4 camions</t>
  </si>
  <si>
    <t>Permis 2 camions</t>
  </si>
  <si>
    <t>LK Holding - compensation</t>
  </si>
  <si>
    <t>BN 2795 MD</t>
  </si>
  <si>
    <t>AE 9952 MD - Lakan Lakan</t>
  </si>
  <si>
    <t>BN 2795 MD - Lakan Lakan</t>
  </si>
  <si>
    <t>CA 3227 MD</t>
  </si>
  <si>
    <t>Période du 01/12/2024</t>
  </si>
  <si>
    <t>BP 5887 MD - Lakan Lakan</t>
  </si>
  <si>
    <t>AA 805 AC / AA 815 AC</t>
  </si>
  <si>
    <t>AA 935 AC / AA 817 AC</t>
  </si>
  <si>
    <t>AA 954 AC / AA 814 AC</t>
  </si>
  <si>
    <t>AA 959 AC / AA 101 AC</t>
  </si>
  <si>
    <t>BV 8593 MD / BV 8673 MD</t>
  </si>
  <si>
    <t>CC 5709 MD / CC 5589 MD</t>
  </si>
  <si>
    <t>CE 0097 MD / CC 0156 MD</t>
  </si>
  <si>
    <t>CE 0067 MD / CE 0172 MD</t>
  </si>
  <si>
    <t>CC 5714 MD / CC 5586 MD</t>
  </si>
  <si>
    <t>CD 2318 MD / CD 2282 MD</t>
  </si>
  <si>
    <t>CE 0069 MD</t>
  </si>
  <si>
    <t>CE 0051 MD</t>
  </si>
  <si>
    <t>BD 6539 MD</t>
  </si>
  <si>
    <t>BB 9110 MD</t>
  </si>
  <si>
    <t>Frais transport</t>
  </si>
  <si>
    <t>Conso BH 5055 MD</t>
  </si>
  <si>
    <t>Tiken Jah - Compensation</t>
  </si>
  <si>
    <t>AV 1361 MD / AQ 6223 M3</t>
  </si>
  <si>
    <t>AN 7378 MD / AN 7376 MD</t>
  </si>
  <si>
    <t>AJ 4972 MD / AJ 4971 MD</t>
  </si>
  <si>
    <t>BQ 4255 MD / AN 7374 MD</t>
  </si>
  <si>
    <t>Manquant 180l</t>
  </si>
  <si>
    <t>BDM Oumar Yara</t>
  </si>
  <si>
    <t>Orabank Lakan Lakan</t>
  </si>
  <si>
    <t>BNDA Lakan Lakan</t>
  </si>
  <si>
    <t>1 Gazoil + permis</t>
  </si>
  <si>
    <t>CA 3242 MD</t>
  </si>
  <si>
    <t>Gazoil</t>
  </si>
  <si>
    <t>Gazoil CA 3242 MD - Filani</t>
  </si>
  <si>
    <t>Bareima Dramera - Compensation</t>
  </si>
  <si>
    <t>Gazoil - BB 9110 MD</t>
  </si>
  <si>
    <t>Gazoil - BB 6539 MD</t>
  </si>
  <si>
    <t>Gazoil - BD 0829 MD</t>
  </si>
  <si>
    <t>Espèeces</t>
  </si>
  <si>
    <t>Période du 08/12/2024</t>
  </si>
  <si>
    <t>Super - CA 3274 MD - Diallo Kayes</t>
  </si>
  <si>
    <t>Super - AJ 4974 MD - Soya Lah</t>
  </si>
  <si>
    <t>Super - AX 2056 MD - Soya Golfa Borozo</t>
  </si>
  <si>
    <t>CC 5714 MD</t>
  </si>
  <si>
    <t>AJ 9077 MD</t>
  </si>
  <si>
    <t>BN 6912 MD - Bareima Dramera</t>
  </si>
  <si>
    <t>CD 4754 MD / CD 4796 MD</t>
  </si>
  <si>
    <t>CD 4783 MD / CD 4801 MD</t>
  </si>
  <si>
    <t>CE 0080 MD / CE 0158 MD</t>
  </si>
  <si>
    <t>CC 5697 MD / CC 5585 MD</t>
  </si>
  <si>
    <t>AA 798 AC / AA 066 AC</t>
  </si>
  <si>
    <t>CD 4786 MD / CD 4812 MD</t>
  </si>
  <si>
    <t>CD 2315 MD / CD 2281 MD</t>
  </si>
  <si>
    <t>CD 4755 MD / CD 4823 MD</t>
  </si>
  <si>
    <t>CE 0064 MD / CE 0180 MD</t>
  </si>
  <si>
    <t>BV 8598 MD / BV 8672 MD</t>
  </si>
  <si>
    <t>Mohamed Kenieba</t>
  </si>
  <si>
    <t>CE 0080 MD</t>
  </si>
  <si>
    <t>Marta Niangadou</t>
  </si>
  <si>
    <t>Gazoil AJ 9077 MD - Lakan Lakan</t>
  </si>
  <si>
    <t>Payé - 620 f</t>
  </si>
  <si>
    <t>Compensation Gazoil</t>
  </si>
  <si>
    <t>Permis KDF</t>
  </si>
  <si>
    <t>Virement</t>
  </si>
  <si>
    <t>Gazoil - AN 3148 MD - Bah Dramera</t>
  </si>
  <si>
    <t>Bamadou Golfa - compensation</t>
  </si>
  <si>
    <t>Amadou HMP</t>
  </si>
  <si>
    <t>UBA</t>
  </si>
  <si>
    <t>Gasoil - CA  3240 MD  - Abba Diawara</t>
  </si>
  <si>
    <t>CC 2923 MD</t>
  </si>
  <si>
    <t>Kaou N'diaye</t>
  </si>
  <si>
    <t>AR 2398 MD / L 1693 MD</t>
  </si>
  <si>
    <t>AV 2436 MD / AX 1938 MD</t>
  </si>
  <si>
    <t>P 3301 MD / P 3388 MD</t>
  </si>
  <si>
    <t>AE 9952 MD / V 1905 MD</t>
  </si>
  <si>
    <t>AL 7964 MD / R 6016 MD</t>
  </si>
  <si>
    <t>BL 3846 MD / L 1657 MD</t>
  </si>
  <si>
    <t>AT 7866 MD / A 0062 MD</t>
  </si>
  <si>
    <t>AG 9297 MD / R 5663 MD</t>
  </si>
  <si>
    <t>BH 5221 MD / J 5954 MD</t>
  </si>
  <si>
    <t>BH 2459 MD / F 2522 MD</t>
  </si>
  <si>
    <t>CA 6760 MD / CA 6757 MD</t>
  </si>
  <si>
    <t>CA 6761 MD / CA 6755 MD</t>
  </si>
  <si>
    <t>CA 6762 MD / CA 6756 MD</t>
  </si>
  <si>
    <t>CA 6763 MD / CA 6759 MD</t>
  </si>
  <si>
    <t>CA 6764 MD / CA 6757 MD</t>
  </si>
  <si>
    <t>AN 6217 MD / N 1296 MD</t>
  </si>
  <si>
    <t>AT 2381 MD / L 1692 MD</t>
  </si>
  <si>
    <t>Super - BL 3846 MD</t>
  </si>
  <si>
    <t>BC 3266 MD / BC 3383 MD</t>
  </si>
  <si>
    <t>BN 2795 MD / BN 2923 MD</t>
  </si>
  <si>
    <t>BG 8096 MD / BG 8084 MD</t>
  </si>
  <si>
    <t>AY 9358 MD / AY 9189 MD</t>
  </si>
  <si>
    <t>BN 2797 MD / BN 2925 MD</t>
  </si>
  <si>
    <t>BC 3318 MD / BC 2484 MD</t>
  </si>
  <si>
    <t>BG 8090 MD / BG 8085 MD</t>
  </si>
  <si>
    <t>AY 9375 MD / AY 9175 MD</t>
  </si>
  <si>
    <t>Kaou N'Diaye</t>
  </si>
  <si>
    <t>Super - AT 7251 MD</t>
  </si>
  <si>
    <t>AA 927 AC / AA 090 AC</t>
  </si>
  <si>
    <t>CE 0045 MD / CE 0135 MD</t>
  </si>
  <si>
    <t>CE 0073 MD / CE 0133 MD</t>
  </si>
  <si>
    <t>CE 0074 MD / CE 0131 MD</t>
  </si>
  <si>
    <t>Traite à valider</t>
  </si>
  <si>
    <t>Lk Holding Compensation(BF 1875 MD)</t>
  </si>
  <si>
    <t>AA 781 AC / AA 079 AC</t>
  </si>
  <si>
    <t>CE 0091 MD / CE 0125 MD</t>
  </si>
  <si>
    <t>CE 0105 MD / CE 0194 MD</t>
  </si>
  <si>
    <t>CD 4769 MD / CD 4822 MD</t>
  </si>
  <si>
    <t>Super - BF 1875 MD -Lakan Lakan</t>
  </si>
  <si>
    <t>Sikasso</t>
  </si>
  <si>
    <t>Nioro</t>
  </si>
  <si>
    <t>00/00/0000</t>
  </si>
  <si>
    <t>Gasoil - AB 5047 MD - Bah Dramera</t>
  </si>
  <si>
    <t>Lakan Lakan - Compensation</t>
  </si>
  <si>
    <t>AV 2436 MD</t>
  </si>
  <si>
    <t>CE 0059 MD / CE 0212 MD</t>
  </si>
  <si>
    <t>CE 0038 MD / CE 0144 MD</t>
  </si>
  <si>
    <t>CE 0076 MD / CE 0197 MD</t>
  </si>
  <si>
    <t>BF 1884 MD / BY 5648 MD</t>
  </si>
  <si>
    <t>CE 0013 MD / CE 0188 MD</t>
  </si>
  <si>
    <t>AA 781 AC</t>
  </si>
  <si>
    <t>BL 3846 MD</t>
  </si>
  <si>
    <t>BJ 9716 MD</t>
  </si>
  <si>
    <t>AV 2241 MD</t>
  </si>
  <si>
    <t>BA 6698 MD</t>
  </si>
  <si>
    <t>Demba Lah</t>
  </si>
  <si>
    <t>Nombre</t>
  </si>
  <si>
    <t>SUPER</t>
  </si>
  <si>
    <t>BCI</t>
  </si>
  <si>
    <t>CD 4769 MD</t>
  </si>
  <si>
    <t>Abba Diawara</t>
  </si>
  <si>
    <t>Abdoulaye N'diaye</t>
  </si>
  <si>
    <t>Dri Sikasso</t>
  </si>
  <si>
    <t>AA 696 AD / AA 104 AC</t>
  </si>
  <si>
    <t>AA 940 AC / AA 083 AC</t>
  </si>
  <si>
    <t>CD 2317 MD / CD 2285 MD</t>
  </si>
  <si>
    <t>CC 5702 MD / CC 5588 MD</t>
  </si>
  <si>
    <t>Petro Yara Service</t>
  </si>
  <si>
    <t>AA 696 MD</t>
  </si>
  <si>
    <t>AA 940 AC</t>
  </si>
  <si>
    <t>CD 2317 MD</t>
  </si>
  <si>
    <t>BZ 6128 MD</t>
  </si>
  <si>
    <t>Gasoil - BZ 6128 MD - Chinoi Golfa</t>
  </si>
  <si>
    <t>Gasoil - CC 5702 MD</t>
  </si>
  <si>
    <t>Lk Holding Compensation(BZ 6128 MD)</t>
  </si>
  <si>
    <t>CE 0038 MD</t>
  </si>
  <si>
    <t>Simballa Koita</t>
  </si>
  <si>
    <t>CD 1803MD</t>
  </si>
  <si>
    <t>Achat 620f</t>
  </si>
  <si>
    <t>Babaye</t>
  </si>
  <si>
    <t>AY 8926 M2 / AX 8468 M2</t>
  </si>
  <si>
    <t>Conso 850l - CD 1803 MD</t>
  </si>
  <si>
    <t>Reglé</t>
  </si>
  <si>
    <t>.</t>
  </si>
  <si>
    <t>Gasoil - AG 7237 MD / AC 6211 MD - Petro Yara Service</t>
  </si>
  <si>
    <t>AG 7237 MD / AC 6211 MD</t>
  </si>
  <si>
    <t>AA 779 AC</t>
  </si>
  <si>
    <t>LK Holding Compensation</t>
  </si>
  <si>
    <t>Super - CE 0013 MD</t>
  </si>
  <si>
    <t>CE 00 22 MD</t>
  </si>
  <si>
    <t>Ousmane Lah</t>
  </si>
  <si>
    <t>Madou</t>
  </si>
  <si>
    <t>CE 0076 MD</t>
  </si>
  <si>
    <t>BOA</t>
  </si>
  <si>
    <t>Super - BG 1345 MD - Diallo Kayes</t>
  </si>
  <si>
    <t>BN 8606 MD / BV 8355 MD</t>
  </si>
  <si>
    <t>CE 0033 MD / CE 0123 MD</t>
  </si>
  <si>
    <t>CE 0092 MD / CE 0123 MD</t>
  </si>
  <si>
    <t>CD 2319 MD / CD 2287 MD</t>
  </si>
  <si>
    <t>CC 9817 MD / CC 9793 MD</t>
  </si>
  <si>
    <t>BL 8129 MD / BV 8352 MD</t>
  </si>
  <si>
    <t>BF 1880 MD / CB 6077 MD</t>
  </si>
  <si>
    <t>BF 1887 MD / BY 7548 MD</t>
  </si>
  <si>
    <t>CD 4765 MD / CD 4810 MD</t>
  </si>
  <si>
    <t>CE 0092 MD</t>
  </si>
  <si>
    <t>CD 2319 MD</t>
  </si>
  <si>
    <t>1 Super</t>
  </si>
  <si>
    <t>Virement Coris Bank</t>
  </si>
  <si>
    <t>Amss Lah</t>
  </si>
  <si>
    <t>BN 8606 MD</t>
  </si>
  <si>
    <t>CE 0033 MD</t>
  </si>
  <si>
    <t>BF 1887 MD</t>
  </si>
  <si>
    <t>00/11/2024</t>
  </si>
  <si>
    <t>AZ 8329 MD</t>
  </si>
  <si>
    <t>00/12/2024</t>
  </si>
  <si>
    <t>AL 6030 MD</t>
  </si>
  <si>
    <t>AT 8441 M3</t>
  </si>
  <si>
    <t>BR 4451 MD</t>
  </si>
  <si>
    <t>Gasoil - BF 1880 MD</t>
  </si>
  <si>
    <t>Lk Holding Compensation (BB 9119 MD)</t>
  </si>
  <si>
    <t>BB 9119 MD</t>
  </si>
  <si>
    <t>Gasoil - BB 9119 MD - Bamadou Golfa</t>
  </si>
  <si>
    <t>Gasoil - CA 3227 MD - Gnaka</t>
  </si>
  <si>
    <t>CE 0023 MD / CE 0124 MD</t>
  </si>
  <si>
    <t>AA 791 AC / AA 053 AC</t>
  </si>
  <si>
    <t>BB 9117 MD / BY 7543 MD</t>
  </si>
  <si>
    <t>BY 6936 MD / BV 8350 MD</t>
  </si>
  <si>
    <t>CE 0046 MD / CE 0149 MD</t>
  </si>
  <si>
    <t>CE 0095 MD / CE 0159 MD</t>
  </si>
  <si>
    <t>AA 719 AD / AA 438 AB</t>
  </si>
  <si>
    <t>AA 680 AD / AA 194 AC</t>
  </si>
  <si>
    <t>CD 4776 MD / CD 4824 MD</t>
  </si>
  <si>
    <t>AA 713 AD / AA 087 AC</t>
  </si>
  <si>
    <t>AA 785 AC / AA 074 AC</t>
  </si>
  <si>
    <t>CE 0048 MD / CE 0161 MD</t>
  </si>
  <si>
    <t>CE 0071 MD / CE 0155 MD</t>
  </si>
  <si>
    <t>AA 791 MD</t>
  </si>
  <si>
    <t>AA 713 AD</t>
  </si>
  <si>
    <t>CD 4765 MD</t>
  </si>
  <si>
    <t>Bamadou Golfa</t>
  </si>
  <si>
    <t>AA 680 MD</t>
  </si>
  <si>
    <t>CD 4776 MD</t>
  </si>
  <si>
    <t>Versement BDM</t>
  </si>
  <si>
    <t>AA 682 AD / AA 113 AC</t>
  </si>
  <si>
    <t>CC 5704 MD / CC 5608 MD</t>
  </si>
  <si>
    <t>AA 802 AC / AA 085 AC</t>
  </si>
  <si>
    <t>AA 696 AD</t>
  </si>
  <si>
    <t>Paiement d'un camion</t>
  </si>
  <si>
    <t>Doubaya Trans</t>
  </si>
  <si>
    <t>AA 682 MD</t>
  </si>
  <si>
    <t>CA 6723 MD / H 7966 MD</t>
  </si>
  <si>
    <t>BB 1569 MD / E 4209 MD</t>
  </si>
  <si>
    <t>AE 4173 MD / AJ 2278 MD</t>
  </si>
  <si>
    <t>CE 0022 MD/CE 01 89 MD</t>
  </si>
  <si>
    <t>Plus 125 000 - RC</t>
  </si>
  <si>
    <t>Moussa Bamba</t>
  </si>
  <si>
    <t>Gnaka</t>
  </si>
  <si>
    <t>AA 802 MD</t>
  </si>
  <si>
    <t>AA 946 AC / AA 106 AC</t>
  </si>
  <si>
    <t>CD 4784 MD / CD 5618 MD</t>
  </si>
  <si>
    <t>Daouda Bassoum</t>
  </si>
  <si>
    <t>AA 719 MD</t>
  </si>
  <si>
    <t>Compensation</t>
  </si>
  <si>
    <t>Especes</t>
  </si>
  <si>
    <t>BG 1354 MD</t>
  </si>
  <si>
    <t>Gasoil - BG 1354 MD - Bah Dramera</t>
  </si>
  <si>
    <t>Gasoil - BR 4451 MD - Mamadou Yara</t>
  </si>
  <si>
    <t>Bareima Dramera</t>
  </si>
  <si>
    <t>Madou TLC</t>
  </si>
  <si>
    <t>BC 0986 MD / 0979 MD</t>
  </si>
  <si>
    <t>CA 6723 MD</t>
  </si>
  <si>
    <t>BB 1569 / E 4209</t>
  </si>
  <si>
    <t>AE 4173 / AJ 2278</t>
  </si>
  <si>
    <t>BH 4643 / E 4212 MD</t>
  </si>
  <si>
    <t>BQ 5443 / BA 2135 MD</t>
  </si>
  <si>
    <t>AY 3829 / 3830 MD</t>
  </si>
  <si>
    <t>AS 3255 / 3256 MD</t>
  </si>
  <si>
    <t>BJ 8657 / 8662 MD</t>
  </si>
  <si>
    <t>AY 3819 / 3830 MD</t>
  </si>
  <si>
    <t>AS 3257 / 3258 MD</t>
  </si>
  <si>
    <t>BJ 8654 / 8658 MD</t>
  </si>
  <si>
    <t>BC 0985 / 0981 MD</t>
  </si>
  <si>
    <t>BL 1247 / 1242 MD</t>
  </si>
  <si>
    <t>AS 3253 / 3254 MD</t>
  </si>
  <si>
    <t>AM 2915 / 2921 MD</t>
  </si>
  <si>
    <t>CA 6723 / H 7966 MD</t>
  </si>
  <si>
    <t>AD 0410 / AM 4188 MD</t>
  </si>
  <si>
    <t>BP 9702 / BQ 2086 MD</t>
  </si>
  <si>
    <t>AS 4263 / BX 3134 MD</t>
  </si>
  <si>
    <t>AM 2918 / 2920 MD</t>
  </si>
  <si>
    <t>BJ 8665 MD / 8661 MD</t>
  </si>
  <si>
    <t>AY 3821 / 3822 MD</t>
  </si>
  <si>
    <t>BJ 8656 / 8659 MD</t>
  </si>
  <si>
    <t>BC 0984 / 0982 MD</t>
  </si>
  <si>
    <t>AM 2917 / 2922 MD</t>
  </si>
  <si>
    <t>AY 3827 / 3828 MD</t>
  </si>
  <si>
    <t>AY 3825 / 3826 MD</t>
  </si>
  <si>
    <t>BC 0983 / 0980 MD</t>
  </si>
  <si>
    <t>BL 1250 / 1246 MD</t>
  </si>
  <si>
    <t>AS 3259 / 3260 MD</t>
  </si>
  <si>
    <t>AT 7866 MD</t>
  </si>
  <si>
    <t>BH 5221 MD</t>
  </si>
  <si>
    <t>BL 3847 MD</t>
  </si>
  <si>
    <t>Q 0859 MD / Q 0860 MD</t>
  </si>
  <si>
    <t>BN 7047 MD / BV 2339 MD</t>
  </si>
  <si>
    <t>CD 5900 MD / AA 034 AF</t>
  </si>
  <si>
    <t>CD 1803 MD / AA 027 AF</t>
  </si>
  <si>
    <t>BA 6948 / BB 0727 MD</t>
  </si>
  <si>
    <t>KDF</t>
  </si>
  <si>
    <t>ETAT CHARGEMENT ABIDJAN</t>
  </si>
  <si>
    <t>Conso 170l * 650</t>
  </si>
  <si>
    <t>Q 0859 MD</t>
  </si>
  <si>
    <t>BH 2459 MD</t>
  </si>
  <si>
    <t>BX 0612 MD / AA 033 BE</t>
  </si>
  <si>
    <t>CC 5692 MD / CC 5611 MD</t>
  </si>
  <si>
    <t>CD 4778 MD / CD 4802 MD</t>
  </si>
  <si>
    <t>AA 799 AC / AA 097 AC</t>
  </si>
  <si>
    <t>AA 716 AD / AA 199 AC</t>
  </si>
  <si>
    <t>AA 694 AD / AA 059 AC</t>
  </si>
  <si>
    <t>BF 1900 MD / CB 0414 MD</t>
  </si>
  <si>
    <t>BN 2118 MD / BV 2336 MD</t>
  </si>
  <si>
    <t>BN 2116 MD / BV 2332 MD</t>
  </si>
  <si>
    <t>BN 2099 MD / BQ 9740 MD</t>
  </si>
  <si>
    <t>CD 4779 MD / CD 4808 MD</t>
  </si>
  <si>
    <t>CE 0049 MD / CE 0162 MD</t>
  </si>
  <si>
    <t>CD 4772 MD / CD 4797 MD</t>
  </si>
  <si>
    <t>AA 792 AC / AA 819 AC</t>
  </si>
  <si>
    <t>AA 786 AC / AA 252 AC</t>
  </si>
  <si>
    <t>AA 703 AD / AA 070 AC</t>
  </si>
  <si>
    <t>Gasoil - BR 4452 MD - Abdoulaye N'diaye</t>
  </si>
  <si>
    <t>BR 4452 MD</t>
  </si>
  <si>
    <t>45 000</t>
  </si>
  <si>
    <t>BJ 8665 / 8661 MD</t>
  </si>
  <si>
    <t>BN 2119 MD</t>
  </si>
  <si>
    <t>Lk Holding</t>
  </si>
  <si>
    <t>Reliquat Abba Diawara</t>
  </si>
  <si>
    <t>TLC</t>
  </si>
  <si>
    <t>BN 2118 MD</t>
  </si>
  <si>
    <t>Petro Yara service</t>
  </si>
  <si>
    <t>BN 2099 MD</t>
  </si>
  <si>
    <t>AFG BANK</t>
  </si>
  <si>
    <t>AFG Bank</t>
  </si>
  <si>
    <t>BQ 4255 MD</t>
  </si>
  <si>
    <t>CC 0318 MD / CC 0268 MD</t>
  </si>
  <si>
    <t>BV 8607 MD</t>
  </si>
  <si>
    <t>BV 8622 MD</t>
  </si>
  <si>
    <t>Virement BDM</t>
  </si>
  <si>
    <t>CD 4772 MD</t>
  </si>
  <si>
    <t>Permi KDF</t>
  </si>
  <si>
    <t>Lk Holding - Compensation</t>
  </si>
  <si>
    <t>Conso 750l</t>
  </si>
  <si>
    <t>AY 3827 / 3828 MD</t>
  </si>
  <si>
    <t>BA 5153 MD / AA 034 MD</t>
  </si>
  <si>
    <t>BX 0612 MD</t>
  </si>
  <si>
    <t>AA 810 BP / AA 410 BL</t>
  </si>
  <si>
    <t>AA 656 BP / AA 276 BP</t>
  </si>
  <si>
    <t>AA 448 BL / AA 096 BP</t>
  </si>
  <si>
    <t>75 33 84 76</t>
  </si>
  <si>
    <t>75 80 81 97</t>
  </si>
  <si>
    <t>77 07 08 11</t>
  </si>
  <si>
    <t>Mamourou Yara</t>
  </si>
  <si>
    <t>AA 810 BP</t>
  </si>
  <si>
    <t>AA 448 BL</t>
  </si>
  <si>
    <t>BIM.s.a</t>
  </si>
  <si>
    <t>Petro Golf</t>
  </si>
  <si>
    <t>Gasoil - BV 8622 MD</t>
  </si>
  <si>
    <t>Gasoil - BV 8622 MD - Bareima Dramera</t>
  </si>
  <si>
    <t>Gasoil - BN 8606 MD - Bamadou Golfa</t>
  </si>
  <si>
    <t>AY 3823 / 3824 MD</t>
  </si>
  <si>
    <t>Nom client</t>
  </si>
  <si>
    <t>Petro yara service</t>
  </si>
  <si>
    <t>Reliquat MKN</t>
  </si>
  <si>
    <t>Ousmane lah</t>
  </si>
  <si>
    <t>Compte client</t>
  </si>
  <si>
    <t>Nom fournisseur</t>
  </si>
  <si>
    <t>Conso Petro Yara Service</t>
  </si>
  <si>
    <t>Conso Lakan Lakan</t>
  </si>
  <si>
    <t>Adou Konate</t>
  </si>
  <si>
    <t>Corridor</t>
  </si>
  <si>
    <t>Modibo Niangadou</t>
  </si>
  <si>
    <t>AY 3823 MD</t>
  </si>
  <si>
    <t>Total client</t>
  </si>
  <si>
    <t>Total fournisseur</t>
  </si>
  <si>
    <t>Nova Lait</t>
  </si>
  <si>
    <t>Grand Total</t>
  </si>
  <si>
    <t>Client</t>
  </si>
  <si>
    <t>Capacite</t>
  </si>
  <si>
    <t>Transport 26 Camions</t>
  </si>
  <si>
    <t>Facture #190225001</t>
  </si>
  <si>
    <t>SAYI LAH HOLDING SARL</t>
  </si>
  <si>
    <t>Gasoil - BV 8607 MD - Chinoi Golfa</t>
  </si>
  <si>
    <t>AA 716 AD / AA 199 AD</t>
  </si>
  <si>
    <t>BZ 6624 / BZ 1942 MD</t>
  </si>
  <si>
    <t>CA 7734 / CB 4318 MD</t>
  </si>
  <si>
    <t>BY 4880 / BZ 1943 MD</t>
  </si>
  <si>
    <t>BY 4739 / BZ 1938 MD</t>
  </si>
  <si>
    <t>BJ 7981 / S 4321 MD</t>
  </si>
  <si>
    <t>BL 7919 / BV 4943 MD</t>
  </si>
  <si>
    <t>BD 2817 / D 6750 MD</t>
  </si>
  <si>
    <t>AX 1784 / A 9190 MD</t>
  </si>
  <si>
    <t>T 8053 / S 7720 MD</t>
  </si>
  <si>
    <t>R 8336 / R 7909 MD</t>
  </si>
  <si>
    <t>AA 795 AC / AA 242 AC</t>
  </si>
  <si>
    <t>AA 796 AC / AA 250 AC</t>
  </si>
  <si>
    <t>BJ 7981 MD</t>
  </si>
  <si>
    <t>R 8336 MD</t>
  </si>
  <si>
    <t>AJ 8457 MD</t>
  </si>
  <si>
    <t>Gasoil - AJ 8457 MD - Badjai</t>
  </si>
  <si>
    <t>Permi Mama</t>
  </si>
  <si>
    <t>AA 795 AC</t>
  </si>
  <si>
    <t>Habaye Lah</t>
  </si>
  <si>
    <t>1 Super et 1 Gasoil</t>
  </si>
  <si>
    <t>Bamadou Golfa Compensation</t>
  </si>
  <si>
    <t>Super - BG 1354 MD - Lakan Lakan</t>
  </si>
  <si>
    <t>CC 5714MD</t>
  </si>
  <si>
    <t>Orabank</t>
  </si>
  <si>
    <t>AX 1784 MD</t>
  </si>
  <si>
    <t>CD 4770 MD</t>
  </si>
  <si>
    <t>Gasoil - BD 2817 MD - Chinoi Golfa</t>
  </si>
  <si>
    <t>Plus 150 conso * 650</t>
  </si>
  <si>
    <t>Achat Produit</t>
  </si>
  <si>
    <t>BE 2856 MD / BY 7549 MD</t>
  </si>
  <si>
    <t>CE 0103 MD / CE 0115 MD</t>
  </si>
  <si>
    <t>CC 9834 MD / CC 9800 MD</t>
  </si>
  <si>
    <t>CC 9818 MD / CC 9804 MD</t>
  </si>
  <si>
    <t>AA 789 AC / AA 217 AC</t>
  </si>
  <si>
    <t>CD 4775 MD / CD 4806 MD</t>
  </si>
  <si>
    <t>CE 0109 MD / CE 0179 MD</t>
  </si>
  <si>
    <t>BB 9110 MD / BY 7731 MD</t>
  </si>
  <si>
    <t>BE 2856 MD</t>
  </si>
  <si>
    <t>CE 0103 MD</t>
  </si>
  <si>
    <t>BDM.s.a</t>
  </si>
  <si>
    <t>Reliquat cheque UBA</t>
  </si>
  <si>
    <t>Facture 26 Camions</t>
  </si>
  <si>
    <t>CC 9818 MD</t>
  </si>
  <si>
    <t>CC 9834 MD</t>
  </si>
  <si>
    <t>Versement frais de passage</t>
  </si>
  <si>
    <t>BB 9118 MD</t>
  </si>
  <si>
    <t>Super - BH 3113 MD / BH 3214 MD - Ben Papi</t>
  </si>
  <si>
    <t>BH 3113 MD / BH 3214 MD</t>
  </si>
  <si>
    <t>Type</t>
  </si>
  <si>
    <t>Entré</t>
  </si>
  <si>
    <t>Sortie</t>
  </si>
  <si>
    <t>Super - S 1348 MD / S 1349 MD - Alou Golfa</t>
  </si>
  <si>
    <t>S 1348 MD / S 1349 MD</t>
  </si>
  <si>
    <t>CD 4775 MD</t>
  </si>
  <si>
    <t>Niangadou Kenieba</t>
  </si>
  <si>
    <t>CD 2308 MD / CD 2300 MD</t>
  </si>
  <si>
    <t>CE 0058 MD / CE 0207 MD</t>
  </si>
  <si>
    <t>BX 0610 MD / AA 037 BE</t>
  </si>
  <si>
    <t>BQ 5156 MD / AA 040 BE</t>
  </si>
  <si>
    <t>Ben Papi</t>
  </si>
  <si>
    <t>CE 0109 MD</t>
  </si>
  <si>
    <t>BL 8450 MD / BD 4471 MD</t>
  </si>
  <si>
    <t>Super - BL 8450 MD / BD 4471 MD - Alou Golfa</t>
  </si>
  <si>
    <t>BY 2419 MD</t>
  </si>
  <si>
    <t>AL 9939 MD</t>
  </si>
  <si>
    <t>BA 9978 MD</t>
  </si>
  <si>
    <t>61 37 31 76</t>
  </si>
  <si>
    <t>78 33 21 12</t>
  </si>
  <si>
    <t>76 47 01 77</t>
  </si>
  <si>
    <t>BMS.s.a</t>
  </si>
  <si>
    <t>Lakan Lakan Compensation</t>
  </si>
  <si>
    <t>AA 789 AC</t>
  </si>
  <si>
    <t>BX 0610 MD</t>
  </si>
  <si>
    <t>Baydi Yara</t>
  </si>
  <si>
    <t>CD 2308 MD</t>
  </si>
  <si>
    <t>BQ 5156 MD</t>
  </si>
  <si>
    <t>Versement Espece</t>
  </si>
  <si>
    <t>Versement BIM</t>
  </si>
  <si>
    <t>CB 0714 MD</t>
  </si>
  <si>
    <t>70 51 36 05</t>
  </si>
  <si>
    <t>Conso 700l * 650</t>
  </si>
  <si>
    <t>Bah Dramera - Compensation</t>
  </si>
  <si>
    <t>BH 3113 MD</t>
  </si>
  <si>
    <t>Période du 22/03/2025</t>
  </si>
  <si>
    <t>BM 5282 MD / AG 4298 MD</t>
  </si>
  <si>
    <t>BM 7355 MD / AJ 9448 MD</t>
  </si>
  <si>
    <t>BV 8622 MD / BV 8694 MD</t>
  </si>
  <si>
    <t>BV 8607 MD / BV 8678 MD</t>
  </si>
  <si>
    <t>CC 5698 MD / CC 5605 MD</t>
  </si>
  <si>
    <t>CC 5686 MD / CC 5609 MD</t>
  </si>
  <si>
    <t>CE 0034 MD / CE 0121 MD</t>
  </si>
  <si>
    <t>CD 4759 MD / CD 5617 MD</t>
  </si>
  <si>
    <t>CD 2314 MD / CD 2297 MD</t>
  </si>
  <si>
    <t>CD 4760 MD / CD 4814 MD</t>
  </si>
  <si>
    <t>Super - BN 2095 MD - Ben Papi</t>
  </si>
  <si>
    <t>Super - BL 8128 MD / BV 2337 MD - Lakan Lakan</t>
  </si>
  <si>
    <t>Super - BL 8041 MD / BV 8357 MD - Lakan Lakan</t>
  </si>
  <si>
    <t>Reste de l'ancien compte</t>
  </si>
  <si>
    <t>Conso 2 * 1000l</t>
  </si>
  <si>
    <t>Bareima Dramera Compensation</t>
  </si>
  <si>
    <t>Super - BA 6948 MD</t>
  </si>
  <si>
    <t>Super - CD 5900 MD</t>
  </si>
  <si>
    <t>Argent de permis</t>
  </si>
  <si>
    <t>BV 8601 MD / BV 8698 MD</t>
  </si>
  <si>
    <t>CE 0083 MD / CE 0113 MD</t>
  </si>
  <si>
    <t>CE 0055 MD / CE 0130 MD</t>
  </si>
  <si>
    <t>CE 0085 MD /CE 0183 MD</t>
  </si>
  <si>
    <t>Super - AG 7231 MD</t>
  </si>
  <si>
    <t>CE 0083 MD</t>
  </si>
  <si>
    <t>AT 7208 MD</t>
  </si>
  <si>
    <t>AE 9952 MD</t>
  </si>
  <si>
    <t>AG 9297 MD</t>
  </si>
  <si>
    <t>BM 2434 MD</t>
  </si>
  <si>
    <t>AL 1543 MD</t>
  </si>
  <si>
    <t>AG 7214 MD</t>
  </si>
  <si>
    <t>AG 7231 MD</t>
  </si>
  <si>
    <t>CC 5686 MD</t>
  </si>
  <si>
    <t>Lk Holding Compensation</t>
  </si>
  <si>
    <t>Gasoil - CD 2314 MD</t>
  </si>
  <si>
    <t>Super - CA 3447 MD - Lakan Lakan</t>
  </si>
  <si>
    <t>CA 3447 MD</t>
  </si>
  <si>
    <t>Super - X 8703 MD - Lakan Lakan</t>
  </si>
  <si>
    <t>X 8703 MD / Y 4225 MD</t>
  </si>
  <si>
    <t>AN 4679 MD</t>
  </si>
  <si>
    <t>AG 7237 MD</t>
  </si>
  <si>
    <t>Super - AG 7237 MD - Halid TLC</t>
  </si>
  <si>
    <t>Super - AN 4679 MD - Halid TLC</t>
  </si>
  <si>
    <t>Super - AG 7214 MD - Badjai</t>
  </si>
  <si>
    <t>Super - BN 7047 MD</t>
  </si>
  <si>
    <t>Super - CD 1803 MD</t>
  </si>
  <si>
    <t>Q 1691 / L 0139 MD</t>
  </si>
  <si>
    <t>AP 2676 / AB 4760 MD</t>
  </si>
  <si>
    <t>AB 5048 / 4752 MD</t>
  </si>
  <si>
    <t>AP2695-2696MD</t>
  </si>
  <si>
    <t>AP 2695  / 2696 MD</t>
  </si>
  <si>
    <t>AH 9818 / 9819 MD</t>
  </si>
  <si>
    <t>AB 3734 / AC 5122 MD</t>
  </si>
  <si>
    <t>AP 2675 / A 0765 MD</t>
  </si>
  <si>
    <t>T 3199 / 3200 MD</t>
  </si>
  <si>
    <t>Ould</t>
  </si>
  <si>
    <t>Q 1691 MD</t>
  </si>
  <si>
    <t>CA 3279 MD</t>
  </si>
  <si>
    <t>AD 6289 MD</t>
  </si>
  <si>
    <t xml:space="preserve">AH 0966 MD </t>
  </si>
  <si>
    <t>Super - AD 6289 MD - Ben Papi</t>
  </si>
  <si>
    <t>Super - AH 0966 MD  - Ben Papi</t>
  </si>
  <si>
    <t>Super - CA 3279 MD - Niangadou kenieba</t>
  </si>
  <si>
    <t>AP 2679 MD</t>
  </si>
  <si>
    <t>Tidiane N'diaye</t>
  </si>
  <si>
    <t>Super - AQ 5084 MD</t>
  </si>
  <si>
    <t>CD 4760 MD</t>
  </si>
  <si>
    <t>AR 0212 MD</t>
  </si>
  <si>
    <t>AH 0848 MD</t>
  </si>
  <si>
    <t>Lakan lakan</t>
  </si>
  <si>
    <t>X 8744 MD</t>
  </si>
  <si>
    <t>AQ 8566 MD</t>
  </si>
  <si>
    <t>Coris Virement</t>
  </si>
  <si>
    <t>AQ 8550 MD</t>
  </si>
  <si>
    <t>Gasoil - AQ 8550 MD - Petro Yara Service</t>
  </si>
  <si>
    <t>AA 700 AD / AA 190 AC</t>
  </si>
  <si>
    <t>AA 942 AC / AA 253 AC</t>
  </si>
  <si>
    <t>BV 8612 MD / BV 8697 MD</t>
  </si>
  <si>
    <t>BQ 5155 MD / AA 031 BE</t>
  </si>
  <si>
    <t>BN 2096 MD / BV 2330 MD</t>
  </si>
  <si>
    <t>BF 1878 MD / BY 9689 MD</t>
  </si>
  <si>
    <t>BQ 5156 MD /AA  040 BE</t>
  </si>
  <si>
    <t>CC 9831 MD / CC 9798 MD</t>
  </si>
  <si>
    <t>BV 8611 MD / BV 8685 MD</t>
  </si>
  <si>
    <t>CC 9840 MD /CC 9795 MD</t>
  </si>
  <si>
    <t>BX 0610 MD /AA 037 BE</t>
  </si>
  <si>
    <t>BSIC-MALI-SA</t>
  </si>
  <si>
    <t>AH 9836 - 9837 MD</t>
  </si>
  <si>
    <t>BV 8609 MD - Somapp</t>
  </si>
  <si>
    <t>BV 8609 MD</t>
  </si>
  <si>
    <t>Super - BN 7047 MD - Madou TLC</t>
  </si>
  <si>
    <t>Gasoil - BV 8611 MD</t>
  </si>
  <si>
    <t>BY 5614 MD</t>
  </si>
  <si>
    <t>Paiement BIM</t>
  </si>
  <si>
    <t>Super - AH 9802 - 9803 MD</t>
  </si>
  <si>
    <t>Super  - AQ 8566 MD</t>
  </si>
  <si>
    <t>AA 942 MD</t>
  </si>
  <si>
    <t>Super - AP 2711 - 2712 MD</t>
  </si>
  <si>
    <t>Gasoil - By 5614 - Lakan Lakan</t>
  </si>
  <si>
    <t>Super - AP 2711 - 2712 MD - Bareima Dramera</t>
  </si>
  <si>
    <t>CC 9831 MD</t>
  </si>
  <si>
    <t>Client Yara</t>
  </si>
  <si>
    <t>BF 1878 MD</t>
  </si>
  <si>
    <t>AA 700 AD</t>
  </si>
  <si>
    <t>AZ 4428 MD / AM 5836 MD</t>
  </si>
  <si>
    <t>BA 9318 MD / BA 9278 MD</t>
  </si>
  <si>
    <t>BA 9307 MD / BA 9272 MD</t>
  </si>
  <si>
    <t>BA 3589 MD / AM 9758 MD</t>
  </si>
  <si>
    <t>Super - AP 2713 - 2680 MD - Drissa Berthe Misseli</t>
  </si>
  <si>
    <t>Super - AH 9818 - 9819 MD - Amss Lah</t>
  </si>
  <si>
    <t>AH 9818 - 9819 MD</t>
  </si>
  <si>
    <t>AP 2713 - 2680 MD</t>
  </si>
  <si>
    <t>BA 9303 MD / BA 9271 MD</t>
  </si>
  <si>
    <t>BQ 5160 MD / CD 5619 MD</t>
  </si>
  <si>
    <t>BX 4626 MD / BX 7781 MD</t>
  </si>
  <si>
    <t xml:space="preserve">Manquant BY 5614 MD -270L * 620 </t>
  </si>
  <si>
    <t>Super - BZ 9320 MD</t>
  </si>
  <si>
    <t>Fofana</t>
  </si>
  <si>
    <t>Transport 4 Camions</t>
  </si>
  <si>
    <t>BN 2096 MD</t>
  </si>
  <si>
    <t>CE 0045 MD</t>
  </si>
  <si>
    <t>Cheque BIM Babaye</t>
  </si>
  <si>
    <t>AP 2711 - 2712 MD</t>
  </si>
  <si>
    <t>Seyba Golfa</t>
  </si>
  <si>
    <t>Super - AR 2381 MD - Lakan Lakan</t>
  </si>
  <si>
    <t xml:space="preserve">AR 2381 MD </t>
  </si>
  <si>
    <t>20/04.2025</t>
  </si>
  <si>
    <t>Gasoil - BA 7943 MD - Ould</t>
  </si>
  <si>
    <t>BA 7943 MD</t>
  </si>
  <si>
    <t>Super - AP 2695 - 2696 MD - Niangadou Kenieba</t>
  </si>
  <si>
    <t>AC 5121 - 5132 MD</t>
  </si>
  <si>
    <t>AP 2695 - 2696 MD</t>
  </si>
  <si>
    <t>Conso 240 L + frais 20 000 f</t>
  </si>
  <si>
    <t>AF 2773 - 2774 MD</t>
  </si>
  <si>
    <t>Super - AB 4787 - 5100 MD</t>
  </si>
  <si>
    <t>Super - AB 4787 - 5100 MD - Bareima Dramera</t>
  </si>
  <si>
    <t>Transport AQ 5084 MD</t>
  </si>
  <si>
    <t>Transport BQ 4255 MD</t>
  </si>
  <si>
    <t>Super - AF 2773 - 2774 MD - Lakan Lakan</t>
  </si>
  <si>
    <t>AB 4787 - 5100 MD</t>
  </si>
  <si>
    <t>AA 924 AC / AA 092 AC</t>
  </si>
  <si>
    <t>AA 790 AC / AA 255 AC</t>
  </si>
  <si>
    <t>BN 2108 MD / BQ 9733 MD</t>
  </si>
  <si>
    <t>BF 1876 MD / BZ 0395 MD</t>
  </si>
  <si>
    <t>CD 4782 MD / CD 4829 MD</t>
  </si>
  <si>
    <t>AA 924 AC</t>
  </si>
  <si>
    <t>CE 0081 MD / CE 0117 MD</t>
  </si>
  <si>
    <t>BSIC - Mali - sa</t>
  </si>
  <si>
    <t>Versement espece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</si>
</sst>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\ [$XOF]"/>
    <numFmt numFmtId="165" formatCode="[$-F800]dddd\,\ mmmm\ dd\,\ yyyy"/>
    <numFmt numFmtId="166" formatCode="#,##0\ [$CFA-340C]"/>
    <numFmt numFmtId="167" formatCode="#,##0\ &quot;CFA&quot;"/>
  </numFmts>
  <fonts count="23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0"/>
      <name val="Segoe UI"/>
      <family val="2"/>
    </font>
    <font>
      <b/>
      <sz val="12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9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1"/>
      <color theme="4"/>
      <name val="Calibri"/>
      <family val="2"/>
      <scheme val="minor"/>
    </font>
    <font>
      <sz val="11"/>
      <color theme="7"/>
      <name val="Calibri"/>
      <family val="2"/>
      <scheme val="minor"/>
    </font>
    <font>
      <b/>
      <sz val="11"/>
      <color theme="9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1"/>
      <color theme="4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739ABD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843">
    <xf numFmtId="0" fontId="0" fillId="0" borderId="0" xfId="0"/>
    <xf numFmtId="0" fontId="0" fillId="0" borderId="1" xfId="0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/>
    </xf>
    <xf numFmtId="3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4" fillId="7" borderId="0" xfId="0" applyFont="1" applyFill="1" applyAlignment="1">
      <alignment horizontal="center" vertical="center"/>
    </xf>
    <xf numFmtId="0" fontId="0" fillId="0" borderId="1" xfId="0" applyBorder="1"/>
    <xf numFmtId="14" fontId="0" fillId="0" borderId="1" xfId="0" applyNumberFormat="1" applyBorder="1"/>
    <xf numFmtId="0" fontId="1" fillId="8" borderId="1" xfId="0" applyFont="1" applyFill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0" fontId="0" fillId="0" borderId="0" xfId="0" applyBorder="1"/>
    <xf numFmtId="164" fontId="0" fillId="0" borderId="1" xfId="0" applyNumberFormat="1" applyBorder="1"/>
    <xf numFmtId="0" fontId="2" fillId="9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7" fillId="3" borderId="1" xfId="0" applyFont="1" applyFill="1" applyBorder="1" applyAlignment="1">
      <alignment horizontal="center" vertical="center"/>
    </xf>
    <xf numFmtId="3" fontId="1" fillId="10" borderId="1" xfId="0" applyNumberFormat="1" applyFont="1" applyFill="1" applyBorder="1" applyAlignment="1">
      <alignment horizontal="center" vertical="center"/>
    </xf>
    <xf numFmtId="164" fontId="0" fillId="0" borderId="0" xfId="0" applyNumberFormat="1"/>
    <xf numFmtId="15" fontId="8" fillId="0" borderId="1" xfId="0" applyNumberFormat="1" applyFont="1" applyBorder="1" applyAlignment="1">
      <alignment horizontal="center"/>
    </xf>
    <xf numFmtId="164" fontId="8" fillId="0" borderId="1" xfId="0" applyNumberFormat="1" applyFont="1" applyBorder="1" applyAlignment="1">
      <alignment horizontal="center"/>
    </xf>
    <xf numFmtId="0" fontId="2" fillId="10" borderId="0" xfId="0" applyFont="1" applyFill="1"/>
    <xf numFmtId="164" fontId="2" fillId="10" borderId="0" xfId="0" applyNumberFormat="1" applyFont="1" applyFill="1" applyAlignment="1">
      <alignment horizontal="left"/>
    </xf>
    <xf numFmtId="0" fontId="8" fillId="0" borderId="1" xfId="0" applyFont="1" applyBorder="1"/>
    <xf numFmtId="0" fontId="8" fillId="0" borderId="1" xfId="0" applyFont="1" applyBorder="1" applyAlignment="1">
      <alignment horizontal="left"/>
    </xf>
    <xf numFmtId="164" fontId="8" fillId="0" borderId="1" xfId="0" applyNumberFormat="1" applyFont="1" applyBorder="1" applyAlignment="1">
      <alignment horizontal="left"/>
    </xf>
    <xf numFmtId="164" fontId="8" fillId="0" borderId="0" xfId="0" applyNumberFormat="1" applyFont="1"/>
    <xf numFmtId="0" fontId="4" fillId="9" borderId="1" xfId="0" applyFont="1" applyFill="1" applyBorder="1"/>
    <xf numFmtId="0" fontId="4" fillId="2" borderId="0" xfId="0" applyFont="1" applyFill="1"/>
    <xf numFmtId="0" fontId="7" fillId="10" borderId="0" xfId="0" applyFont="1" applyFill="1" applyBorder="1"/>
    <xf numFmtId="0" fontId="7" fillId="11" borderId="1" xfId="0" applyFont="1" applyFill="1" applyBorder="1" applyAlignment="1">
      <alignment horizontal="center"/>
    </xf>
    <xf numFmtId="0" fontId="0" fillId="0" borderId="1" xfId="0" applyFill="1" applyBorder="1"/>
    <xf numFmtId="0" fontId="7" fillId="2" borderId="1" xfId="0" applyFont="1" applyFill="1" applyBorder="1"/>
    <xf numFmtId="0" fontId="4" fillId="2" borderId="1" xfId="0" applyFont="1" applyFill="1" applyBorder="1"/>
    <xf numFmtId="164" fontId="7" fillId="2" borderId="1" xfId="0" applyNumberFormat="1" applyFont="1" applyFill="1" applyBorder="1"/>
    <xf numFmtId="3" fontId="0" fillId="0" borderId="1" xfId="0" applyNumberFormat="1" applyBorder="1"/>
    <xf numFmtId="0" fontId="4" fillId="7" borderId="0" xfId="0" applyFont="1" applyFill="1" applyAlignment="1">
      <alignment horizontal="center" vertical="center"/>
    </xf>
    <xf numFmtId="0" fontId="4" fillId="9" borderId="1" xfId="0" applyFont="1" applyFill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0" fontId="10" fillId="9" borderId="1" xfId="0" applyFont="1" applyFill="1" applyBorder="1" applyAlignment="1">
      <alignment horizontal="center"/>
    </xf>
    <xf numFmtId="164" fontId="4" fillId="10" borderId="1" xfId="0" applyNumberFormat="1" applyFont="1" applyFill="1" applyBorder="1" applyAlignment="1">
      <alignment horizontal="center" vertical="center"/>
    </xf>
    <xf numFmtId="0" fontId="4" fillId="9" borderId="0" xfId="0" applyFont="1" applyFill="1" applyAlignment="1">
      <alignment horizontal="center" vertical="center"/>
    </xf>
    <xf numFmtId="14" fontId="0" fillId="0" borderId="1" xfId="0" applyNumberFormat="1" applyBorder="1" applyAlignment="1">
      <alignment horizontal="center"/>
    </xf>
    <xf numFmtId="14" fontId="0" fillId="0" borderId="0" xfId="0" applyNumberFormat="1"/>
    <xf numFmtId="164" fontId="5" fillId="0" borderId="1" xfId="0" applyNumberFormat="1" applyFont="1" applyBorder="1" applyAlignment="1">
      <alignment horizontal="center"/>
    </xf>
    <xf numFmtId="164" fontId="13" fillId="0" borderId="1" xfId="0" applyNumberFormat="1" applyFont="1" applyBorder="1" applyAlignment="1">
      <alignment horizontal="center"/>
    </xf>
    <xf numFmtId="164" fontId="7" fillId="4" borderId="1" xfId="0" applyNumberFormat="1" applyFont="1" applyFill="1" applyBorder="1"/>
    <xf numFmtId="0" fontId="7" fillId="9" borderId="1" xfId="0" applyFont="1" applyFill="1" applyBorder="1"/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7" fillId="4" borderId="1" xfId="0" applyFont="1" applyFill="1" applyBorder="1"/>
    <xf numFmtId="0" fontId="0" fillId="4" borderId="1" xfId="0" applyFill="1" applyBorder="1"/>
    <xf numFmtId="0" fontId="0" fillId="0" borderId="0" xfId="0" applyAlignment="1">
      <alignment horizontal="center"/>
    </xf>
    <xf numFmtId="164" fontId="2" fillId="11" borderId="1" xfId="0" applyNumberFormat="1" applyFont="1" applyFill="1" applyBorder="1"/>
    <xf numFmtId="0" fontId="7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3" fontId="0" fillId="2" borderId="1" xfId="0" applyNumberFormat="1" applyFill="1" applyBorder="1" applyAlignment="1">
      <alignment horizontal="center" vertical="center"/>
    </xf>
    <xf numFmtId="164" fontId="0" fillId="2" borderId="1" xfId="0" applyNumberForma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14" fontId="0" fillId="0" borderId="1" xfId="0" applyNumberFormat="1" applyBorder="1" applyAlignment="1">
      <alignment horizontal="center" vertical="center"/>
    </xf>
    <xf numFmtId="164" fontId="0" fillId="0" borderId="2" xfId="0" applyNumberFormat="1" applyBorder="1"/>
    <xf numFmtId="0" fontId="0" fillId="0" borderId="7" xfId="0" applyFill="1" applyBorder="1"/>
    <xf numFmtId="3" fontId="0" fillId="0" borderId="0" xfId="0" applyNumberFormat="1"/>
    <xf numFmtId="0" fontId="11" fillId="6" borderId="0" xfId="0" applyFont="1" applyFill="1" applyAlignment="1">
      <alignment horizontal="center" vertical="center"/>
    </xf>
    <xf numFmtId="0" fontId="12" fillId="0" borderId="1" xfId="0" applyFont="1" applyBorder="1" applyAlignment="1">
      <alignment horizontal="center"/>
    </xf>
    <xf numFmtId="0" fontId="4" fillId="9" borderId="7" xfId="0" applyFont="1" applyFill="1" applyBorder="1" applyAlignment="1">
      <alignment horizontal="center"/>
    </xf>
    <xf numFmtId="164" fontId="0" fillId="0" borderId="0" xfId="0" applyNumberFormat="1" applyBorder="1" applyAlignment="1">
      <alignment horizontal="center" vertical="center"/>
    </xf>
    <xf numFmtId="164" fontId="8" fillId="0" borderId="1" xfId="0" applyNumberFormat="1" applyFont="1" applyBorder="1"/>
    <xf numFmtId="0" fontId="3" fillId="13" borderId="1" xfId="0" applyFont="1" applyFill="1" applyBorder="1" applyAlignment="1">
      <alignment horizontal="center"/>
    </xf>
    <xf numFmtId="0" fontId="1" fillId="13" borderId="1" xfId="0" applyFont="1" applyFill="1" applyBorder="1" applyAlignment="1">
      <alignment horizontal="center" vertical="center"/>
    </xf>
    <xf numFmtId="3" fontId="1" fillId="13" borderId="1" xfId="0" applyNumberFormat="1" applyFont="1" applyFill="1" applyBorder="1" applyAlignment="1">
      <alignment horizontal="center" vertical="center"/>
    </xf>
    <xf numFmtId="0" fontId="1" fillId="13" borderId="1" xfId="0" applyFont="1" applyFill="1" applyBorder="1"/>
    <xf numFmtId="3" fontId="0" fillId="13" borderId="1" xfId="0" applyNumberFormat="1" applyFill="1" applyBorder="1" applyAlignment="1">
      <alignment horizontal="center" vertical="center"/>
    </xf>
    <xf numFmtId="164" fontId="0" fillId="13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1" fillId="11" borderId="1" xfId="0" applyFont="1" applyFill="1" applyBorder="1" applyAlignment="1">
      <alignment horizontal="center"/>
    </xf>
    <xf numFmtId="3" fontId="1" fillId="4" borderId="1" xfId="0" applyNumberFormat="1" applyFont="1" applyFill="1" applyBorder="1" applyAlignment="1">
      <alignment horizontal="center" vertical="center"/>
    </xf>
    <xf numFmtId="3" fontId="0" fillId="4" borderId="1" xfId="0" applyNumberFormat="1" applyFill="1" applyBorder="1" applyAlignment="1">
      <alignment horizontal="center" vertical="center"/>
    </xf>
    <xf numFmtId="164" fontId="0" fillId="4" borderId="1" xfId="0" applyNumberFormat="1" applyFill="1" applyBorder="1" applyAlignment="1">
      <alignment horizontal="center" vertical="center"/>
    </xf>
    <xf numFmtId="0" fontId="1" fillId="4" borderId="1" xfId="0" applyFont="1" applyFill="1" applyBorder="1"/>
    <xf numFmtId="0" fontId="5" fillId="0" borderId="1" xfId="0" applyFont="1" applyBorder="1"/>
    <xf numFmtId="0" fontId="5" fillId="12" borderId="1" xfId="0" applyFont="1" applyFill="1" applyBorder="1"/>
    <xf numFmtId="0" fontId="5" fillId="12" borderId="0" xfId="0" applyFont="1" applyFill="1"/>
    <xf numFmtId="0" fontId="0" fillId="0" borderId="1" xfId="0" applyFont="1" applyBorder="1"/>
    <xf numFmtId="0" fontId="0" fillId="0" borderId="5" xfId="0" applyBorder="1"/>
    <xf numFmtId="0" fontId="0" fillId="0" borderId="6" xfId="0" applyBorder="1"/>
    <xf numFmtId="3" fontId="0" fillId="0" borderId="1" xfId="0" applyNumberFormat="1" applyFont="1" applyBorder="1"/>
    <xf numFmtId="164" fontId="0" fillId="0" borderId="1" xfId="0" applyNumberFormat="1" applyFont="1" applyBorder="1"/>
    <xf numFmtId="0" fontId="5" fillId="12" borderId="0" xfId="0" applyFont="1" applyFill="1" applyBorder="1"/>
    <xf numFmtId="164" fontId="6" fillId="0" borderId="1" xfId="0" applyNumberFormat="1" applyFont="1" applyBorder="1" applyAlignment="1">
      <alignment horizontal="center"/>
    </xf>
    <xf numFmtId="164" fontId="12" fillId="0" borderId="1" xfId="0" applyNumberFormat="1" applyFont="1" applyBorder="1" applyAlignment="1">
      <alignment horizontal="center"/>
    </xf>
    <xf numFmtId="164" fontId="2" fillId="4" borderId="1" xfId="0" applyNumberFormat="1" applyFont="1" applyFill="1" applyBorder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/>
    <xf numFmtId="0" fontId="6" fillId="4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9" borderId="0" xfId="0" applyFont="1" applyFill="1"/>
    <xf numFmtId="164" fontId="2" fillId="2" borderId="0" xfId="0" applyNumberFormat="1" applyFont="1" applyFill="1"/>
    <xf numFmtId="3" fontId="0" fillId="0" borderId="5" xfId="0" applyNumberFormat="1" applyFont="1" applyBorder="1"/>
    <xf numFmtId="164" fontId="0" fillId="0" borderId="6" xfId="0" applyNumberFormat="1" applyFont="1" applyBorder="1"/>
    <xf numFmtId="164" fontId="7" fillId="10" borderId="0" xfId="0" applyNumberFormat="1" applyFont="1" applyFill="1"/>
    <xf numFmtId="0" fontId="7" fillId="10" borderId="0" xfId="0" applyFont="1" applyFill="1"/>
    <xf numFmtId="0" fontId="0" fillId="0" borderId="1" xfId="0" applyBorder="1" applyAlignment="1">
      <alignment horizontal="center" vertical="center"/>
    </xf>
    <xf numFmtId="3" fontId="0" fillId="0" borderId="0" xfId="0" applyNumberFormat="1" applyBorder="1"/>
    <xf numFmtId="164" fontId="0" fillId="0" borderId="0" xfId="0" applyNumberFormat="1" applyBorder="1"/>
    <xf numFmtId="164" fontId="12" fillId="0" borderId="0" xfId="0" applyNumberFormat="1" applyFont="1" applyBorder="1" applyAlignment="1">
      <alignment horizontal="center"/>
    </xf>
    <xf numFmtId="0" fontId="7" fillId="11" borderId="2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164" fontId="12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16" borderId="1" xfId="0" applyFont="1" applyFill="1" applyBorder="1" applyAlignment="1">
      <alignment horizontal="center"/>
    </xf>
    <xf numFmtId="0" fontId="0" fillId="0" borderId="0" xfId="0" applyFill="1" applyBorder="1"/>
    <xf numFmtId="0" fontId="7" fillId="11" borderId="0" xfId="0" applyFont="1" applyFill="1" applyBorder="1" applyAlignment="1">
      <alignment horizontal="center"/>
    </xf>
    <xf numFmtId="0" fontId="0" fillId="4" borderId="0" xfId="0" applyFill="1" applyBorder="1"/>
    <xf numFmtId="0" fontId="4" fillId="4" borderId="0" xfId="0" applyFont="1" applyFill="1" applyAlignment="1">
      <alignment horizontal="center" vertical="center"/>
    </xf>
    <xf numFmtId="0" fontId="7" fillId="4" borderId="1" xfId="0" applyFont="1" applyFill="1" applyBorder="1" applyAlignment="1">
      <alignment horizontal="center"/>
    </xf>
    <xf numFmtId="165" fontId="0" fillId="0" borderId="1" xfId="0" applyNumberFormat="1" applyBorder="1"/>
    <xf numFmtId="164" fontId="4" fillId="2" borderId="0" xfId="0" applyNumberFormat="1" applyFont="1" applyFill="1" applyBorder="1"/>
    <xf numFmtId="164" fontId="7" fillId="12" borderId="0" xfId="0" applyNumberFormat="1" applyFont="1" applyFill="1" applyBorder="1"/>
    <xf numFmtId="0" fontId="7" fillId="4" borderId="2" xfId="0" applyFont="1" applyFill="1" applyBorder="1" applyAlignment="1">
      <alignment horizontal="center"/>
    </xf>
    <xf numFmtId="14" fontId="0" fillId="2" borderId="1" xfId="0" applyNumberForma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1" fillId="11" borderId="1" xfId="0" applyFont="1" applyFill="1" applyBorder="1" applyAlignment="1">
      <alignment horizontal="center" vertical="center"/>
    </xf>
    <xf numFmtId="0" fontId="7" fillId="4" borderId="0" xfId="0" applyFont="1" applyFill="1" applyBorder="1" applyAlignment="1">
      <alignment horizontal="center"/>
    </xf>
    <xf numFmtId="0" fontId="3" fillId="4" borderId="0" xfId="0" applyFont="1" applyFill="1" applyBorder="1" applyAlignment="1">
      <alignment horizontal="center"/>
    </xf>
    <xf numFmtId="0" fontId="1" fillId="4" borderId="0" xfId="0" applyFont="1" applyFill="1" applyBorder="1" applyAlignment="1">
      <alignment horizontal="center" vertical="center"/>
    </xf>
    <xf numFmtId="3" fontId="0" fillId="4" borderId="0" xfId="0" applyNumberFormat="1" applyFill="1" applyBorder="1" applyAlignment="1">
      <alignment horizontal="center" vertical="center"/>
    </xf>
    <xf numFmtId="164" fontId="0" fillId="4" borderId="0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4" fontId="8" fillId="0" borderId="5" xfId="0" applyNumberFormat="1" applyFont="1" applyBorder="1" applyAlignment="1">
      <alignment horizontal="center"/>
    </xf>
    <xf numFmtId="164" fontId="8" fillId="0" borderId="6" xfId="0" applyNumberFormat="1" applyFont="1" applyBorder="1" applyAlignment="1">
      <alignment horizontal="center"/>
    </xf>
    <xf numFmtId="0" fontId="2" fillId="4" borderId="0" xfId="0" applyFont="1" applyFill="1"/>
    <xf numFmtId="164" fontId="2" fillId="4" borderId="0" xfId="0" applyNumberFormat="1" applyFont="1" applyFill="1"/>
    <xf numFmtId="0" fontId="0" fillId="0" borderId="1" xfId="0" applyBorder="1" applyAlignment="1">
      <alignment horizontal="center" vertical="center"/>
    </xf>
    <xf numFmtId="14" fontId="0" fillId="4" borderId="1" xfId="0" applyNumberFormat="1" applyFill="1" applyBorder="1" applyAlignment="1">
      <alignment horizontal="center" vertical="center"/>
    </xf>
    <xf numFmtId="0" fontId="0" fillId="2" borderId="0" xfId="0" applyFill="1" applyBorder="1"/>
    <xf numFmtId="164" fontId="0" fillId="2" borderId="0" xfId="0" applyNumberFormat="1" applyFill="1" applyBorder="1"/>
    <xf numFmtId="164" fontId="2" fillId="4" borderId="0" xfId="0" applyNumberFormat="1" applyFont="1" applyFill="1" applyAlignment="1">
      <alignment horizontal="center" vertical="center"/>
    </xf>
    <xf numFmtId="14" fontId="0" fillId="0" borderId="0" xfId="0" applyNumberFormat="1" applyBorder="1"/>
    <xf numFmtId="3" fontId="0" fillId="4" borderId="1" xfId="0" applyNumberFormat="1" applyFont="1" applyFill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164" fontId="0" fillId="0" borderId="5" xfId="0" applyNumberForma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1" fillId="15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164" fontId="0" fillId="0" borderId="3" xfId="0" applyNumberFormat="1" applyBorder="1"/>
    <xf numFmtId="14" fontId="0" fillId="0" borderId="3" xfId="0" applyNumberFormat="1" applyBorder="1"/>
    <xf numFmtId="14" fontId="0" fillId="0" borderId="1" xfId="0" applyNumberFormat="1" applyBorder="1" applyAlignment="1">
      <alignment horizontal="right"/>
    </xf>
    <xf numFmtId="0" fontId="2" fillId="9" borderId="0" xfId="0" applyFont="1" applyFill="1" applyAlignment="1">
      <alignment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2" xfId="0" applyBorder="1"/>
    <xf numFmtId="14" fontId="0" fillId="0" borderId="2" xfId="0" applyNumberFormat="1" applyBorder="1" applyAlignment="1">
      <alignment horizontal="right"/>
    </xf>
    <xf numFmtId="0" fontId="0" fillId="0" borderId="1" xfId="0" applyBorder="1" applyAlignment="1">
      <alignment horizontal="center" vertical="center"/>
    </xf>
    <xf numFmtId="14" fontId="0" fillId="0" borderId="0" xfId="0" applyNumberFormat="1" applyBorder="1" applyAlignment="1">
      <alignment horizontal="right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164" fontId="19" fillId="0" borderId="1" xfId="0" applyNumberFormat="1" applyFont="1" applyBorder="1" applyAlignment="1">
      <alignment horizontal="center" vertical="center"/>
    </xf>
    <xf numFmtId="164" fontId="0" fillId="0" borderId="5" xfId="0" applyNumberForma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3" fillId="5" borderId="1" xfId="0" applyFont="1" applyFill="1" applyBorder="1" applyAlignment="1">
      <alignment horizontal="left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5" xfId="0" applyNumberForma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5" xfId="0" applyNumberForma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3" fillId="5" borderId="6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left"/>
    </xf>
    <xf numFmtId="14" fontId="3" fillId="5" borderId="1" xfId="0" applyNumberFormat="1" applyFont="1" applyFill="1" applyBorder="1" applyAlignment="1">
      <alignment horizontal="center"/>
    </xf>
    <xf numFmtId="14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5" xfId="0" applyNumberForma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164" fontId="0" fillId="0" borderId="5" xfId="0" applyNumberForma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9" borderId="6" xfId="0" applyFont="1" applyFill="1" applyBorder="1"/>
    <xf numFmtId="164" fontId="7" fillId="9" borderId="1" xfId="0" applyNumberFormat="1" applyFont="1" applyFill="1" applyBorder="1"/>
    <xf numFmtId="14" fontId="7" fillId="9" borderId="1" xfId="0" applyNumberFormat="1" applyFont="1" applyFill="1" applyBorder="1" applyAlignment="1">
      <alignment horizontal="right"/>
    </xf>
    <xf numFmtId="14" fontId="7" fillId="9" borderId="1" xfId="0" applyNumberFormat="1" applyFont="1" applyFill="1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164" fontId="8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14" fontId="1" fillId="9" borderId="1" xfId="0" applyNumberFormat="1" applyFont="1" applyFill="1" applyBorder="1"/>
    <xf numFmtId="164" fontId="14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164" fontId="8" fillId="2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164" fontId="20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5" xfId="0" applyNumberForma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5" xfId="0" applyNumberForma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14" fontId="0" fillId="0" borderId="3" xfId="0" applyNumberFormat="1" applyBorder="1" applyAlignment="1">
      <alignment horizontal="left"/>
    </xf>
    <xf numFmtId="164" fontId="0" fillId="0" borderId="1" xfId="0" applyNumberFormat="1" applyFill="1" applyBorder="1" applyAlignment="1">
      <alignment horizontal="center" vertical="center"/>
    </xf>
    <xf numFmtId="0" fontId="0" fillId="0" borderId="3" xfId="0" applyBorder="1"/>
    <xf numFmtId="0" fontId="0" fillId="0" borderId="11" xfId="0" applyBorder="1"/>
    <xf numFmtId="164" fontId="0" fillId="0" borderId="10" xfId="0" applyNumberFormat="1" applyBorder="1" applyAlignment="1">
      <alignment horizontal="center"/>
    </xf>
    <xf numFmtId="164" fontId="0" fillId="0" borderId="1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8" fillId="0" borderId="0" xfId="0" applyFont="1" applyBorder="1"/>
    <xf numFmtId="0" fontId="8" fillId="0" borderId="0" xfId="0" applyFont="1" applyBorder="1" applyAlignment="1">
      <alignment horizontal="center"/>
    </xf>
    <xf numFmtId="164" fontId="8" fillId="0" borderId="0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14" fontId="0" fillId="0" borderId="6" xfId="0" applyNumberFormat="1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164" fontId="0" fillId="0" borderId="5" xfId="0" applyNumberForma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18" borderId="5" xfId="0" applyFill="1" applyBorder="1" applyAlignment="1">
      <alignment horizontal="center"/>
    </xf>
    <xf numFmtId="0" fontId="0" fillId="18" borderId="6" xfId="0" applyFill="1" applyBorder="1" applyAlignment="1">
      <alignment horizontal="center"/>
    </xf>
    <xf numFmtId="3" fontId="0" fillId="17" borderId="5" xfId="0" applyNumberFormat="1" applyFill="1" applyBorder="1" applyAlignment="1">
      <alignment horizontal="center"/>
    </xf>
    <xf numFmtId="0" fontId="0" fillId="17" borderId="6" xfId="0" applyFill="1" applyBorder="1" applyAlignment="1">
      <alignment horizontal="center"/>
    </xf>
    <xf numFmtId="3" fontId="0" fillId="18" borderId="5" xfId="0" applyNumberFormat="1" applyFill="1" applyBorder="1" applyAlignment="1">
      <alignment horizontal="center"/>
    </xf>
    <xf numFmtId="0" fontId="0" fillId="17" borderId="5" xfId="0" applyFill="1" applyBorder="1" applyAlignment="1">
      <alignment horizontal="center"/>
    </xf>
    <xf numFmtId="0" fontId="0" fillId="0" borderId="1" xfId="0" applyBorder="1" applyAlignment="1">
      <alignment horizontal="center"/>
    </xf>
    <xf numFmtId="3" fontId="0" fillId="22" borderId="1" xfId="0" applyNumberFormat="1" applyFill="1" applyBorder="1" applyAlignment="1">
      <alignment horizontal="center" vertical="center"/>
    </xf>
    <xf numFmtId="164" fontId="0" fillId="22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164" fontId="0" fillId="0" borderId="5" xfId="0" applyNumberForma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5" xfId="0" applyNumberForma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164" fontId="0" fillId="0" borderId="5" xfId="0" applyNumberForma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164" fontId="0" fillId="12" borderId="1" xfId="0" applyNumberFormat="1" applyFill="1" applyBorder="1"/>
    <xf numFmtId="164" fontId="0" fillId="0" borderId="7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14" xfId="0" applyBorder="1"/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14" fontId="6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14" fontId="0" fillId="0" borderId="5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3" fontId="0" fillId="17" borderId="5" xfId="0" applyNumberFormat="1" applyFill="1" applyBorder="1" applyAlignment="1">
      <alignment horizontal="center"/>
    </xf>
    <xf numFmtId="0" fontId="0" fillId="17" borderId="6" xfId="0" applyFill="1" applyBorder="1" applyAlignment="1">
      <alignment horizontal="center"/>
    </xf>
    <xf numFmtId="3" fontId="0" fillId="18" borderId="5" xfId="0" applyNumberFormat="1" applyFill="1" applyBorder="1" applyAlignment="1">
      <alignment horizontal="center"/>
    </xf>
    <xf numFmtId="0" fontId="0" fillId="18" borderId="6" xfId="0" applyFill="1" applyBorder="1" applyAlignment="1">
      <alignment horizontal="center"/>
    </xf>
    <xf numFmtId="0" fontId="0" fillId="17" borderId="5" xfId="0" applyFill="1" applyBorder="1" applyAlignment="1">
      <alignment horizontal="center"/>
    </xf>
    <xf numFmtId="0" fontId="0" fillId="18" borderId="5" xfId="0" applyFill="1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5" xfId="0" applyNumberForma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8" fillId="0" borderId="1" xfId="0" applyFont="1" applyBorder="1" applyAlignment="1">
      <alignment horizontal="center"/>
    </xf>
    <xf numFmtId="14" fontId="0" fillId="0" borderId="5" xfId="0" applyNumberFormat="1" applyBorder="1" applyAlignment="1">
      <alignment horizontal="center"/>
    </xf>
    <xf numFmtId="14" fontId="0" fillId="0" borderId="5" xfId="0" applyNumberFormat="1" applyBorder="1"/>
    <xf numFmtId="0" fontId="0" fillId="0" borderId="1" xfId="0" applyBorder="1" applyAlignment="1">
      <alignment horizontal="center"/>
    </xf>
    <xf numFmtId="0" fontId="0" fillId="17" borderId="5" xfId="0" applyFill="1" applyBorder="1" applyAlignment="1">
      <alignment horizontal="center"/>
    </xf>
    <xf numFmtId="0" fontId="0" fillId="17" borderId="6" xfId="0" applyFill="1" applyBorder="1" applyAlignment="1">
      <alignment horizontal="center"/>
    </xf>
    <xf numFmtId="0" fontId="0" fillId="18" borderId="5" xfId="0" applyFill="1" applyBorder="1" applyAlignment="1">
      <alignment horizontal="center"/>
    </xf>
    <xf numFmtId="0" fontId="0" fillId="18" borderId="6" xfId="0" applyFill="1" applyBorder="1" applyAlignment="1">
      <alignment horizontal="center"/>
    </xf>
    <xf numFmtId="3" fontId="0" fillId="17" borderId="5" xfId="0" applyNumberFormat="1" applyFill="1" applyBorder="1" applyAlignment="1">
      <alignment horizontal="center"/>
    </xf>
    <xf numFmtId="3" fontId="0" fillId="18" borderId="5" xfId="0" applyNumberFormat="1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11" fillId="2" borderId="0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17" borderId="5" xfId="0" applyFill="1" applyBorder="1" applyAlignment="1">
      <alignment horizontal="center"/>
    </xf>
    <xf numFmtId="0" fontId="0" fillId="17" borderId="6" xfId="0" applyFill="1" applyBorder="1" applyAlignment="1">
      <alignment horizontal="center"/>
    </xf>
    <xf numFmtId="0" fontId="0" fillId="18" borderId="5" xfId="0" applyFill="1" applyBorder="1" applyAlignment="1">
      <alignment horizontal="center"/>
    </xf>
    <xf numFmtId="0" fontId="0" fillId="18" borderId="6" xfId="0" applyFill="1" applyBorder="1" applyAlignment="1">
      <alignment horizontal="center"/>
    </xf>
    <xf numFmtId="3" fontId="0" fillId="17" borderId="5" xfId="0" applyNumberForma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164" fontId="0" fillId="0" borderId="5" xfId="0" applyNumberForma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14" fontId="0" fillId="0" borderId="10" xfId="0" applyNumberFormat="1" applyBorder="1"/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164" fontId="0" fillId="0" borderId="5" xfId="0" applyNumberForma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14" fontId="0" fillId="0" borderId="5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164" fontId="6" fillId="0" borderId="5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14" fontId="8" fillId="0" borderId="1" xfId="0" applyNumberFormat="1" applyFont="1" applyBorder="1" applyAlignment="1">
      <alignment horizontal="center"/>
    </xf>
    <xf numFmtId="14" fontId="0" fillId="0" borderId="1" xfId="0" applyNumberForma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14" fontId="0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14" fontId="8" fillId="2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7" fillId="14" borderId="1" xfId="0" applyFont="1" applyFill="1" applyBorder="1"/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7" fillId="12" borderId="0" xfId="0" applyFont="1" applyFill="1"/>
    <xf numFmtId="0" fontId="8" fillId="12" borderId="1" xfId="0" applyFont="1" applyFill="1" applyBorder="1" applyAlignment="1">
      <alignment horizontal="center"/>
    </xf>
    <xf numFmtId="0" fontId="8" fillId="24" borderId="1" xfId="0" applyFont="1" applyFill="1" applyBorder="1" applyAlignment="1">
      <alignment horizontal="center"/>
    </xf>
    <xf numFmtId="0" fontId="7" fillId="23" borderId="0" xfId="0" applyFont="1" applyFill="1"/>
    <xf numFmtId="0" fontId="8" fillId="24" borderId="0" xfId="0" applyFont="1" applyFill="1"/>
    <xf numFmtId="0" fontId="7" fillId="23" borderId="1" xfId="0" applyFont="1" applyFill="1" applyBorder="1" applyAlignment="1">
      <alignment horizontal="center"/>
    </xf>
    <xf numFmtId="0" fontId="7" fillId="8" borderId="0" xfId="0" applyFont="1" applyFill="1"/>
    <xf numFmtId="0" fontId="7" fillId="8" borderId="1" xfId="0" applyFont="1" applyFill="1" applyBorder="1" applyAlignment="1">
      <alignment horizontal="center"/>
    </xf>
    <xf numFmtId="0" fontId="7" fillId="10" borderId="1" xfId="0" applyFont="1" applyFill="1" applyBorder="1" applyAlignment="1">
      <alignment horizontal="center"/>
    </xf>
    <xf numFmtId="0" fontId="8" fillId="4" borderId="1" xfId="0" applyFont="1" applyFill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0" fillId="0" borderId="0" xfId="0" applyBorder="1" applyAlignment="1">
      <alignment horizontal="center"/>
    </xf>
    <xf numFmtId="0" fontId="0" fillId="0" borderId="1" xfId="0" applyBorder="1" applyAlignment="1">
      <alignment horizontal="center"/>
    </xf>
    <xf numFmtId="167" fontId="0" fillId="0" borderId="0" xfId="0" applyNumberFormat="1" applyBorder="1" applyAlignment="1">
      <alignment horizontal="center"/>
    </xf>
    <xf numFmtId="167" fontId="0" fillId="0" borderId="1" xfId="0" applyNumberFormat="1" applyBorder="1" applyAlignment="1">
      <alignment horizontal="center"/>
    </xf>
    <xf numFmtId="14" fontId="8" fillId="0" borderId="0" xfId="0" applyNumberFormat="1" applyFont="1" applyAlignment="1">
      <alignment horizontal="center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8" fillId="0" borderId="1" xfId="0" applyFont="1" applyBorder="1" applyAlignment="1">
      <alignment horizontal="center"/>
    </xf>
    <xf numFmtId="14" fontId="0" fillId="0" borderId="5" xfId="0" applyNumberFormat="1" applyBorder="1" applyAlignment="1">
      <alignment horizontal="center"/>
    </xf>
    <xf numFmtId="0" fontId="8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14" fontId="0" fillId="0" borderId="5" xfId="0" applyNumberFormat="1" applyBorder="1" applyAlignment="1">
      <alignment horizontal="center"/>
    </xf>
    <xf numFmtId="167" fontId="0" fillId="0" borderId="1" xfId="0" applyNumberFormat="1" applyBorder="1"/>
    <xf numFmtId="0" fontId="8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0" fillId="0" borderId="0" xfId="0" applyBorder="1" applyAlignment="1">
      <alignment horizontal="center"/>
    </xf>
    <xf numFmtId="14" fontId="0" fillId="0" borderId="5" xfId="0" applyNumberFormat="1" applyBorder="1" applyAlignment="1">
      <alignment horizontal="center"/>
    </xf>
    <xf numFmtId="167" fontId="8" fillId="0" borderId="5" xfId="0" applyNumberFormat="1" applyFont="1" applyBorder="1" applyAlignment="1">
      <alignment horizontal="center"/>
    </xf>
    <xf numFmtId="14" fontId="0" fillId="0" borderId="1" xfId="0" applyNumberFormat="1" applyBorder="1" applyAlignment="1">
      <alignment horizontal="right" vertical="center"/>
    </xf>
    <xf numFmtId="164" fontId="0" fillId="0" borderId="2" xfId="0" applyNumberFormat="1" applyBorder="1" applyAlignment="1">
      <alignment horizontal="center" vertical="center"/>
    </xf>
    <xf numFmtId="14" fontId="0" fillId="0" borderId="2" xfId="0" applyNumberFormat="1" applyBorder="1" applyAlignment="1">
      <alignment horizontal="center"/>
    </xf>
    <xf numFmtId="0" fontId="2" fillId="9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8" fillId="0" borderId="2" xfId="0" applyFon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14" fontId="0" fillId="0" borderId="2" xfId="0" applyNumberFormat="1" applyBorder="1"/>
    <xf numFmtId="0" fontId="1" fillId="2" borderId="2" xfId="0" applyFont="1" applyFill="1" applyBorder="1" applyAlignment="1">
      <alignment horizontal="center"/>
    </xf>
    <xf numFmtId="3" fontId="0" fillId="0" borderId="2" xfId="0" applyNumberFormat="1" applyBorder="1" applyAlignment="1">
      <alignment horizontal="center"/>
    </xf>
    <xf numFmtId="0" fontId="7" fillId="16" borderId="2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5" xfId="0" applyBorder="1" applyAlignment="1">
      <alignment horizontal="center"/>
    </xf>
    <xf numFmtId="14" fontId="0" fillId="0" borderId="5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2" fillId="9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11" borderId="2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8" fillId="0" borderId="2" xfId="0" applyFon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8" fillId="0" borderId="2" xfId="0" applyFon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4" fontId="12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Border="1" applyAlignment="1">
      <alignment horizontal="center"/>
    </xf>
    <xf numFmtId="164" fontId="0" fillId="0" borderId="0" xfId="0" applyNumberFormat="1" applyBorder="1" applyAlignment="1">
      <alignment horizontal="center"/>
    </xf>
    <xf numFmtId="3" fontId="0" fillId="0" borderId="0" xfId="0" applyNumberFormat="1" applyBorder="1" applyAlignment="1">
      <alignment horizontal="center"/>
    </xf>
    <xf numFmtId="0" fontId="8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2" fillId="9" borderId="1" xfId="0" applyFont="1" applyFill="1" applyBorder="1" applyAlignment="1">
      <alignment horizontal="center" vertical="center"/>
    </xf>
    <xf numFmtId="0" fontId="2" fillId="9" borderId="2" xfId="0" applyFont="1" applyFill="1" applyBorder="1" applyAlignment="1">
      <alignment horizontal="center" vertical="center"/>
    </xf>
    <xf numFmtId="0" fontId="2" fillId="9" borderId="3" xfId="0" applyFont="1" applyFill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2" fillId="9" borderId="8" xfId="0" applyFont="1" applyFill="1" applyBorder="1" applyAlignment="1">
      <alignment horizontal="center" vertical="center"/>
    </xf>
    <xf numFmtId="0" fontId="2" fillId="9" borderId="9" xfId="0" applyFont="1" applyFill="1" applyBorder="1" applyAlignment="1">
      <alignment horizontal="center" vertical="center"/>
    </xf>
    <xf numFmtId="0" fontId="2" fillId="9" borderId="10" xfId="0" applyFont="1" applyFill="1" applyBorder="1" applyAlignment="1">
      <alignment horizontal="center" vertical="center"/>
    </xf>
    <xf numFmtId="0" fontId="2" fillId="9" borderId="11" xfId="0" applyFont="1" applyFill="1" applyBorder="1" applyAlignment="1">
      <alignment horizontal="center" vertical="center"/>
    </xf>
    <xf numFmtId="167" fontId="0" fillId="0" borderId="5" xfId="0" applyNumberFormat="1" applyBorder="1" applyAlignment="1">
      <alignment horizontal="center"/>
    </xf>
    <xf numFmtId="167" fontId="0" fillId="0" borderId="6" xfId="0" applyNumberFormat="1" applyBorder="1" applyAlignment="1">
      <alignment horizontal="center"/>
    </xf>
    <xf numFmtId="0" fontId="2" fillId="9" borderId="0" xfId="0" applyFont="1" applyFill="1" applyAlignment="1">
      <alignment horizontal="center" vertical="center"/>
    </xf>
    <xf numFmtId="167" fontId="2" fillId="9" borderId="0" xfId="0" applyNumberFormat="1" applyFont="1" applyFill="1" applyAlignment="1">
      <alignment horizontal="center" vertical="center"/>
    </xf>
    <xf numFmtId="0" fontId="17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167" fontId="22" fillId="25" borderId="0" xfId="0" applyNumberFormat="1" applyFont="1" applyFill="1" applyAlignment="1">
      <alignment horizontal="center" vertical="center"/>
    </xf>
    <xf numFmtId="0" fontId="22" fillId="25" borderId="0" xfId="0" applyFont="1" applyFill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4" fillId="7" borderId="0" xfId="0" applyFont="1" applyFill="1" applyAlignment="1">
      <alignment horizontal="center" vertical="center"/>
    </xf>
    <xf numFmtId="164" fontId="2" fillId="7" borderId="0" xfId="0" applyNumberFormat="1" applyFont="1" applyFill="1" applyAlignment="1">
      <alignment horizontal="center" vertical="center"/>
    </xf>
    <xf numFmtId="0" fontId="8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64" fontId="4" fillId="2" borderId="0" xfId="0" applyNumberFormat="1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9" borderId="0" xfId="0" applyFont="1" applyFill="1" applyAlignment="1">
      <alignment horizontal="center" vertical="center"/>
    </xf>
    <xf numFmtId="0" fontId="0" fillId="0" borderId="3" xfId="0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164" fontId="0" fillId="0" borderId="5" xfId="0" applyNumberForma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4" fillId="7" borderId="12" xfId="0" applyFont="1" applyFill="1" applyBorder="1" applyAlignment="1">
      <alignment horizontal="center" vertical="center"/>
    </xf>
    <xf numFmtId="0" fontId="4" fillId="7" borderId="13" xfId="0" applyFont="1" applyFill="1" applyBorder="1" applyAlignment="1">
      <alignment horizontal="center" vertical="center"/>
    </xf>
    <xf numFmtId="0" fontId="4" fillId="7" borderId="1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4" fillId="7" borderId="0" xfId="0" applyFont="1" applyFill="1" applyBorder="1" applyAlignment="1">
      <alignment horizontal="center" vertical="center"/>
    </xf>
    <xf numFmtId="0" fontId="17" fillId="13" borderId="1" xfId="0" applyFont="1" applyFill="1" applyBorder="1" applyAlignment="1">
      <alignment horizontal="center" vertical="center"/>
    </xf>
    <xf numFmtId="0" fontId="17" fillId="13" borderId="8" xfId="0" applyFont="1" applyFill="1" applyBorder="1" applyAlignment="1">
      <alignment horizontal="center" vertical="center"/>
    </xf>
    <xf numFmtId="0" fontId="17" fillId="13" borderId="9" xfId="0" applyFont="1" applyFill="1" applyBorder="1" applyAlignment="1">
      <alignment horizontal="center" vertical="center"/>
    </xf>
    <xf numFmtId="0" fontId="17" fillId="13" borderId="10" xfId="0" applyFont="1" applyFill="1" applyBorder="1" applyAlignment="1">
      <alignment horizontal="center" vertical="center"/>
    </xf>
    <xf numFmtId="0" fontId="17" fillId="13" borderId="11" xfId="0" applyFont="1" applyFill="1" applyBorder="1" applyAlignment="1">
      <alignment horizontal="center" vertical="center"/>
    </xf>
    <xf numFmtId="164" fontId="8" fillId="0" borderId="1" xfId="0" applyNumberFormat="1" applyFont="1" applyBorder="1" applyAlignment="1">
      <alignment horizontal="center"/>
    </xf>
    <xf numFmtId="3" fontId="8" fillId="0" borderId="1" xfId="0" applyNumberFormat="1" applyFont="1" applyBorder="1" applyAlignment="1">
      <alignment horizontal="center"/>
    </xf>
    <xf numFmtId="164" fontId="11" fillId="2" borderId="1" xfId="0" applyNumberFormat="1" applyFont="1" applyFill="1" applyBorder="1" applyAlignment="1">
      <alignment horizontal="center"/>
    </xf>
    <xf numFmtId="0" fontId="11" fillId="2" borderId="1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0" xfId="0" applyAlignment="1">
      <alignment horizontal="center"/>
    </xf>
    <xf numFmtId="0" fontId="7" fillId="9" borderId="5" xfId="0" applyFont="1" applyFill="1" applyBorder="1" applyAlignment="1">
      <alignment horizontal="center"/>
    </xf>
    <xf numFmtId="0" fontId="7" fillId="9" borderId="6" xfId="0" applyFont="1" applyFill="1" applyBorder="1" applyAlignment="1">
      <alignment horizontal="center"/>
    </xf>
    <xf numFmtId="164" fontId="7" fillId="9" borderId="5" xfId="0" applyNumberFormat="1" applyFont="1" applyFill="1" applyBorder="1" applyAlignment="1">
      <alignment horizontal="center"/>
    </xf>
    <xf numFmtId="164" fontId="7" fillId="9" borderId="6" xfId="0" applyNumberFormat="1" applyFont="1" applyFill="1" applyBorder="1" applyAlignment="1">
      <alignment horizontal="center"/>
    </xf>
    <xf numFmtId="0" fontId="17" fillId="2" borderId="0" xfId="0" applyFont="1" applyFill="1" applyAlignment="1">
      <alignment horizontal="center" vertical="center"/>
    </xf>
    <xf numFmtId="164" fontId="18" fillId="9" borderId="0" xfId="0" applyNumberFormat="1" applyFont="1" applyFill="1" applyAlignment="1">
      <alignment horizontal="center" vertical="center"/>
    </xf>
    <xf numFmtId="0" fontId="18" fillId="9" borderId="0" xfId="0" applyFont="1" applyFill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3" xfId="0" applyFont="1" applyBorder="1" applyAlignment="1">
      <alignment horizontal="center"/>
    </xf>
    <xf numFmtId="164" fontId="12" fillId="0" borderId="3" xfId="0" applyNumberFormat="1" applyFont="1" applyBorder="1" applyAlignment="1">
      <alignment horizontal="center"/>
    </xf>
    <xf numFmtId="164" fontId="8" fillId="0" borderId="3" xfId="0" applyNumberFormat="1" applyFont="1" applyBorder="1" applyAlignment="1">
      <alignment horizontal="center"/>
    </xf>
    <xf numFmtId="0" fontId="17" fillId="19" borderId="0" xfId="0" applyFont="1" applyFill="1" applyAlignment="1">
      <alignment horizontal="center" vertical="center"/>
    </xf>
    <xf numFmtId="164" fontId="0" fillId="0" borderId="2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2" fillId="7" borderId="0" xfId="0" applyFont="1" applyFill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8" fillId="0" borderId="4" xfId="0" applyFont="1" applyBorder="1" applyAlignment="1">
      <alignment horizontal="center"/>
    </xf>
    <xf numFmtId="164" fontId="8" fillId="0" borderId="5" xfId="0" applyNumberFormat="1" applyFont="1" applyBorder="1" applyAlignment="1">
      <alignment horizontal="center"/>
    </xf>
    <xf numFmtId="3" fontId="8" fillId="0" borderId="4" xfId="0" applyNumberFormat="1" applyFont="1" applyBorder="1" applyAlignment="1">
      <alignment horizontal="center"/>
    </xf>
    <xf numFmtId="0" fontId="17" fillId="0" borderId="0" xfId="0" applyFont="1" applyBorder="1" applyAlignment="1">
      <alignment horizontal="center" vertical="center"/>
    </xf>
    <xf numFmtId="164" fontId="8" fillId="0" borderId="4" xfId="0" applyNumberFormat="1" applyFont="1" applyBorder="1" applyAlignment="1">
      <alignment horizontal="center"/>
    </xf>
    <xf numFmtId="164" fontId="8" fillId="0" borderId="6" xfId="0" applyNumberFormat="1" applyFont="1" applyBorder="1" applyAlignment="1">
      <alignment horizontal="center"/>
    </xf>
    <xf numFmtId="0" fontId="0" fillId="0" borderId="4" xfId="0" applyBorder="1" applyAlignment="1">
      <alignment horizontal="center"/>
    </xf>
    <xf numFmtId="164" fontId="11" fillId="2" borderId="5" xfId="0" applyNumberFormat="1" applyFont="1" applyFill="1" applyBorder="1" applyAlignment="1">
      <alignment horizontal="center"/>
    </xf>
    <xf numFmtId="0" fontId="11" fillId="2" borderId="6" xfId="0" applyFont="1" applyFill="1" applyBorder="1" applyAlignment="1">
      <alignment horizontal="center"/>
    </xf>
    <xf numFmtId="0" fontId="11" fillId="2" borderId="4" xfId="0" applyFont="1" applyFill="1" applyBorder="1" applyAlignment="1">
      <alignment horizontal="center"/>
    </xf>
    <xf numFmtId="0" fontId="4" fillId="9" borderId="8" xfId="0" applyFont="1" applyFill="1" applyBorder="1" applyAlignment="1">
      <alignment horizontal="center" vertical="center"/>
    </xf>
    <xf numFmtId="0" fontId="4" fillId="9" borderId="9" xfId="0" applyFont="1" applyFill="1" applyBorder="1" applyAlignment="1">
      <alignment horizontal="center" vertical="center"/>
    </xf>
    <xf numFmtId="0" fontId="4" fillId="9" borderId="10" xfId="0" applyFont="1" applyFill="1" applyBorder="1" applyAlignment="1">
      <alignment horizontal="center" vertical="center"/>
    </xf>
    <xf numFmtId="0" fontId="4" fillId="9" borderId="11" xfId="0" applyFont="1" applyFill="1" applyBorder="1" applyAlignment="1">
      <alignment horizontal="center" vertical="center"/>
    </xf>
    <xf numFmtId="0" fontId="0" fillId="18" borderId="1" xfId="0" applyFill="1" applyBorder="1" applyAlignment="1">
      <alignment horizontal="center"/>
    </xf>
    <xf numFmtId="3" fontId="0" fillId="17" borderId="1" xfId="0" applyNumberFormat="1" applyFill="1" applyBorder="1" applyAlignment="1">
      <alignment horizontal="center"/>
    </xf>
    <xf numFmtId="0" fontId="0" fillId="17" borderId="1" xfId="0" applyFill="1" applyBorder="1" applyAlignment="1">
      <alignment horizontal="center"/>
    </xf>
    <xf numFmtId="3" fontId="0" fillId="18" borderId="1" xfId="0" applyNumberFormat="1" applyFill="1" applyBorder="1" applyAlignment="1">
      <alignment horizontal="center"/>
    </xf>
    <xf numFmtId="3" fontId="0" fillId="18" borderId="5" xfId="0" applyNumberFormat="1" applyFill="1" applyBorder="1" applyAlignment="1">
      <alignment horizontal="center"/>
    </xf>
    <xf numFmtId="0" fontId="0" fillId="18" borderId="6" xfId="0" applyFill="1" applyBorder="1" applyAlignment="1">
      <alignment horizontal="center"/>
    </xf>
    <xf numFmtId="0" fontId="0" fillId="17" borderId="5" xfId="0" applyFill="1" applyBorder="1" applyAlignment="1">
      <alignment horizontal="center"/>
    </xf>
    <xf numFmtId="0" fontId="0" fillId="17" borderId="6" xfId="0" applyFill="1" applyBorder="1" applyAlignment="1">
      <alignment horizontal="center"/>
    </xf>
    <xf numFmtId="0" fontId="0" fillId="18" borderId="5" xfId="0" applyFill="1" applyBorder="1" applyAlignment="1">
      <alignment horizontal="center"/>
    </xf>
    <xf numFmtId="3" fontId="0" fillId="17" borderId="5" xfId="0" applyNumberFormat="1" applyFill="1" applyBorder="1" applyAlignment="1">
      <alignment horizontal="center"/>
    </xf>
    <xf numFmtId="0" fontId="2" fillId="3" borderId="1" xfId="0" applyFont="1" applyFill="1" applyBorder="1" applyAlignment="1">
      <alignment horizontal="center" vertical="center"/>
    </xf>
    <xf numFmtId="164" fontId="2" fillId="10" borderId="2" xfId="0" applyNumberFormat="1" applyFont="1" applyFill="1" applyBorder="1" applyAlignment="1">
      <alignment horizontal="center" vertical="center"/>
    </xf>
    <xf numFmtId="0" fontId="2" fillId="10" borderId="3" xfId="0" applyFont="1" applyFill="1" applyBorder="1" applyAlignment="1">
      <alignment horizontal="center" vertical="center"/>
    </xf>
    <xf numFmtId="164" fontId="18" fillId="0" borderId="8" xfId="0" applyNumberFormat="1" applyFont="1" applyBorder="1" applyAlignment="1">
      <alignment horizontal="center" vertical="center"/>
    </xf>
    <xf numFmtId="0" fontId="18" fillId="0" borderId="9" xfId="0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0" fontId="7" fillId="2" borderId="5" xfId="0" applyFont="1" applyFill="1" applyBorder="1" applyAlignment="1">
      <alignment horizontal="center"/>
    </xf>
    <xf numFmtId="0" fontId="7" fillId="2" borderId="6" xfId="0" applyFont="1" applyFill="1" applyBorder="1" applyAlignment="1">
      <alignment horizontal="center"/>
    </xf>
    <xf numFmtId="166" fontId="7" fillId="2" borderId="5" xfId="0" applyNumberFormat="1" applyFont="1" applyFill="1" applyBorder="1" applyAlignment="1">
      <alignment horizontal="center"/>
    </xf>
    <xf numFmtId="166" fontId="1" fillId="2" borderId="5" xfId="0" applyNumberFormat="1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166" fontId="1" fillId="2" borderId="6" xfId="0" applyNumberFormat="1" applyFont="1" applyFill="1" applyBorder="1" applyAlignment="1">
      <alignment horizontal="center"/>
    </xf>
    <xf numFmtId="0" fontId="7" fillId="10" borderId="5" xfId="0" applyFont="1" applyFill="1" applyBorder="1" applyAlignment="1">
      <alignment horizontal="center"/>
    </xf>
    <xf numFmtId="0" fontId="7" fillId="10" borderId="6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166" fontId="7" fillId="21" borderId="5" xfId="0" applyNumberFormat="1" applyFont="1" applyFill="1" applyBorder="1" applyAlignment="1">
      <alignment horizontal="center"/>
    </xf>
    <xf numFmtId="0" fontId="7" fillId="21" borderId="6" xfId="0" applyFont="1" applyFill="1" applyBorder="1" applyAlignment="1">
      <alignment horizontal="center"/>
    </xf>
    <xf numFmtId="166" fontId="0" fillId="0" borderId="5" xfId="0" applyNumberFormat="1" applyBorder="1" applyAlignment="1">
      <alignment horizontal="center"/>
    </xf>
    <xf numFmtId="166" fontId="7" fillId="21" borderId="6" xfId="0" applyNumberFormat="1" applyFont="1" applyFill="1" applyBorder="1" applyAlignment="1">
      <alignment horizontal="center"/>
    </xf>
    <xf numFmtId="0" fontId="7" fillId="21" borderId="5" xfId="0" applyFont="1" applyFill="1" applyBorder="1" applyAlignment="1">
      <alignment horizontal="center"/>
    </xf>
    <xf numFmtId="0" fontId="4" fillId="9" borderId="2" xfId="0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3" fontId="0" fillId="17" borderId="6" xfId="0" applyNumberFormat="1" applyFill="1" applyBorder="1" applyAlignment="1">
      <alignment horizontal="center"/>
    </xf>
    <xf numFmtId="3" fontId="0" fillId="18" borderId="6" xfId="0" applyNumberFormat="1" applyFill="1" applyBorder="1" applyAlignment="1">
      <alignment horizontal="center"/>
    </xf>
    <xf numFmtId="0" fontId="0" fillId="17" borderId="5" xfId="0" applyFont="1" applyFill="1" applyBorder="1" applyAlignment="1">
      <alignment horizontal="center"/>
    </xf>
    <xf numFmtId="0" fontId="0" fillId="17" borderId="6" xfId="0" applyFont="1" applyFill="1" applyBorder="1" applyAlignment="1">
      <alignment horizontal="center"/>
    </xf>
    <xf numFmtId="14" fontId="0" fillId="0" borderId="5" xfId="0" applyNumberFormat="1" applyBorder="1" applyAlignment="1">
      <alignment horizontal="center"/>
    </xf>
    <xf numFmtId="14" fontId="0" fillId="0" borderId="6" xfId="0" applyNumberFormat="1" applyBorder="1" applyAlignment="1">
      <alignment horizontal="center"/>
    </xf>
    <xf numFmtId="0" fontId="9" fillId="0" borderId="0" xfId="0" applyFont="1" applyAlignment="1">
      <alignment horizontal="center" vertical="center"/>
    </xf>
    <xf numFmtId="0" fontId="18" fillId="18" borderId="8" xfId="0" applyFont="1" applyFill="1" applyBorder="1" applyAlignment="1">
      <alignment horizontal="center" vertical="center"/>
    </xf>
    <xf numFmtId="0" fontId="18" fillId="18" borderId="9" xfId="0" applyFont="1" applyFill="1" applyBorder="1" applyAlignment="1">
      <alignment horizontal="center" vertical="center"/>
    </xf>
    <xf numFmtId="0" fontId="18" fillId="18" borderId="10" xfId="0" applyFont="1" applyFill="1" applyBorder="1" applyAlignment="1">
      <alignment horizontal="center" vertical="center"/>
    </xf>
    <xf numFmtId="0" fontId="18" fillId="18" borderId="11" xfId="0" applyFont="1" applyFill="1" applyBorder="1" applyAlignment="1">
      <alignment horizontal="center" vertical="center"/>
    </xf>
    <xf numFmtId="164" fontId="18" fillId="18" borderId="8" xfId="0" applyNumberFormat="1" applyFont="1" applyFill="1" applyBorder="1" applyAlignment="1">
      <alignment horizontal="center" vertical="center"/>
    </xf>
    <xf numFmtId="164" fontId="18" fillId="18" borderId="9" xfId="0" applyNumberFormat="1" applyFont="1" applyFill="1" applyBorder="1" applyAlignment="1">
      <alignment horizontal="center" vertical="center"/>
    </xf>
    <xf numFmtId="164" fontId="18" fillId="18" borderId="10" xfId="0" applyNumberFormat="1" applyFont="1" applyFill="1" applyBorder="1" applyAlignment="1">
      <alignment horizontal="center" vertical="center"/>
    </xf>
    <xf numFmtId="164" fontId="18" fillId="18" borderId="11" xfId="0" applyNumberFormat="1" applyFont="1" applyFill="1" applyBorder="1" applyAlignment="1">
      <alignment horizontal="center" vertical="center"/>
    </xf>
    <xf numFmtId="0" fontId="2" fillId="14" borderId="8" xfId="0" applyFont="1" applyFill="1" applyBorder="1" applyAlignment="1">
      <alignment horizontal="center" vertical="center"/>
    </xf>
    <xf numFmtId="0" fontId="2" fillId="14" borderId="9" xfId="0" applyFont="1" applyFill="1" applyBorder="1" applyAlignment="1">
      <alignment horizontal="center" vertical="center"/>
    </xf>
    <xf numFmtId="0" fontId="2" fillId="14" borderId="10" xfId="0" applyFont="1" applyFill="1" applyBorder="1" applyAlignment="1">
      <alignment horizontal="center" vertical="center"/>
    </xf>
    <xf numFmtId="0" fontId="2" fillId="14" borderId="11" xfId="0" applyFont="1" applyFill="1" applyBorder="1" applyAlignment="1">
      <alignment horizontal="center" vertical="center"/>
    </xf>
    <xf numFmtId="164" fontId="18" fillId="9" borderId="8" xfId="0" applyNumberFormat="1" applyFont="1" applyFill="1" applyBorder="1" applyAlignment="1">
      <alignment horizontal="center" vertical="center"/>
    </xf>
    <xf numFmtId="0" fontId="18" fillId="9" borderId="9" xfId="0" applyFont="1" applyFill="1" applyBorder="1" applyAlignment="1">
      <alignment horizontal="center" vertical="center"/>
    </xf>
    <xf numFmtId="0" fontId="18" fillId="9" borderId="10" xfId="0" applyFont="1" applyFill="1" applyBorder="1" applyAlignment="1">
      <alignment horizontal="center" vertical="center"/>
    </xf>
    <xf numFmtId="0" fontId="18" fillId="9" borderId="11" xfId="0" applyFont="1" applyFill="1" applyBorder="1" applyAlignment="1">
      <alignment horizontal="center" vertical="center"/>
    </xf>
    <xf numFmtId="164" fontId="0" fillId="17" borderId="5" xfId="0" applyNumberFormat="1" applyFill="1" applyBorder="1" applyAlignment="1">
      <alignment horizontal="center"/>
    </xf>
    <xf numFmtId="164" fontId="0" fillId="18" borderId="5" xfId="0" applyNumberFormat="1" applyFill="1" applyBorder="1" applyAlignment="1">
      <alignment horizontal="center"/>
    </xf>
    <xf numFmtId="0" fontId="17" fillId="17" borderId="8" xfId="0" applyFont="1" applyFill="1" applyBorder="1" applyAlignment="1">
      <alignment horizontal="center" vertical="center"/>
    </xf>
    <xf numFmtId="0" fontId="17" fillId="17" borderId="9" xfId="0" applyFont="1" applyFill="1" applyBorder="1" applyAlignment="1">
      <alignment horizontal="center" vertical="center"/>
    </xf>
    <xf numFmtId="0" fontId="17" fillId="17" borderId="10" xfId="0" applyFont="1" applyFill="1" applyBorder="1" applyAlignment="1">
      <alignment horizontal="center" vertical="center"/>
    </xf>
    <xf numFmtId="0" fontId="17" fillId="17" borderId="11" xfId="0" applyFont="1" applyFill="1" applyBorder="1" applyAlignment="1">
      <alignment horizontal="center" vertical="center"/>
    </xf>
    <xf numFmtId="164" fontId="18" fillId="17" borderId="8" xfId="0" applyNumberFormat="1" applyFont="1" applyFill="1" applyBorder="1" applyAlignment="1">
      <alignment horizontal="center" vertical="center"/>
    </xf>
    <xf numFmtId="164" fontId="18" fillId="17" borderId="9" xfId="0" applyNumberFormat="1" applyFont="1" applyFill="1" applyBorder="1" applyAlignment="1">
      <alignment horizontal="center" vertical="center"/>
    </xf>
    <xf numFmtId="164" fontId="18" fillId="17" borderId="10" xfId="0" applyNumberFormat="1" applyFont="1" applyFill="1" applyBorder="1" applyAlignment="1">
      <alignment horizontal="center" vertical="center"/>
    </xf>
    <xf numFmtId="164" fontId="18" fillId="17" borderId="11" xfId="0" applyNumberFormat="1" applyFont="1" applyFill="1" applyBorder="1" applyAlignment="1">
      <alignment horizontal="center" vertical="center"/>
    </xf>
    <xf numFmtId="164" fontId="0" fillId="18" borderId="6" xfId="0" applyNumberFormat="1" applyFill="1" applyBorder="1" applyAlignment="1">
      <alignment horizontal="center"/>
    </xf>
    <xf numFmtId="0" fontId="4" fillId="9" borderId="1" xfId="0" applyFont="1" applyFill="1" applyBorder="1" applyAlignment="1">
      <alignment horizontal="center" vertical="center"/>
    </xf>
    <xf numFmtId="0" fontId="11" fillId="6" borderId="0" xfId="0" applyFont="1" applyFill="1" applyAlignment="1">
      <alignment horizontal="center" vertical="center"/>
    </xf>
    <xf numFmtId="164" fontId="0" fillId="12" borderId="5" xfId="0" applyNumberFormat="1" applyFill="1" applyBorder="1" applyAlignment="1">
      <alignment horizontal="center"/>
    </xf>
    <xf numFmtId="0" fontId="0" fillId="12" borderId="6" xfId="0" applyFill="1" applyBorder="1" applyAlignment="1">
      <alignment horizontal="center"/>
    </xf>
    <xf numFmtId="0" fontId="0" fillId="12" borderId="5" xfId="0" applyFill="1" applyBorder="1" applyAlignment="1">
      <alignment horizontal="center"/>
    </xf>
    <xf numFmtId="3" fontId="0" fillId="12" borderId="5" xfId="0" applyNumberFormat="1" applyFill="1" applyBorder="1" applyAlignment="1">
      <alignment horizontal="center"/>
    </xf>
    <xf numFmtId="164" fontId="2" fillId="3" borderId="2" xfId="0" applyNumberFormat="1" applyFont="1" applyFill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164" fontId="2" fillId="3" borderId="3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164" fontId="2" fillId="3" borderId="8" xfId="0" applyNumberFormat="1" applyFont="1" applyFill="1" applyBorder="1" applyAlignment="1">
      <alignment horizontal="center" vertical="center"/>
    </xf>
    <xf numFmtId="164" fontId="2" fillId="3" borderId="9" xfId="0" applyNumberFormat="1" applyFont="1" applyFill="1" applyBorder="1" applyAlignment="1">
      <alignment horizontal="center" vertical="center"/>
    </xf>
    <xf numFmtId="164" fontId="2" fillId="3" borderId="10" xfId="0" applyNumberFormat="1" applyFont="1" applyFill="1" applyBorder="1" applyAlignment="1">
      <alignment horizontal="center" vertical="center"/>
    </xf>
    <xf numFmtId="164" fontId="2" fillId="3" borderId="11" xfId="0" applyNumberFormat="1" applyFont="1" applyFill="1" applyBorder="1" applyAlignment="1">
      <alignment horizontal="center" vertical="center"/>
    </xf>
    <xf numFmtId="0" fontId="15" fillId="4" borderId="0" xfId="0" applyFont="1" applyFill="1" applyBorder="1" applyAlignment="1">
      <alignment horizontal="center" vertical="center"/>
    </xf>
    <xf numFmtId="0" fontId="2" fillId="11" borderId="5" xfId="0" applyFont="1" applyFill="1" applyBorder="1" applyAlignment="1">
      <alignment horizontal="center"/>
    </xf>
    <xf numFmtId="0" fontId="2" fillId="11" borderId="6" xfId="0" applyFont="1" applyFill="1" applyBorder="1" applyAlignment="1">
      <alignment horizontal="center"/>
    </xf>
    <xf numFmtId="0" fontId="2" fillId="11" borderId="1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 vertical="center"/>
    </xf>
    <xf numFmtId="0" fontId="11" fillId="9" borderId="8" xfId="0" applyFont="1" applyFill="1" applyBorder="1" applyAlignment="1">
      <alignment horizontal="center" vertical="center"/>
    </xf>
    <xf numFmtId="0" fontId="11" fillId="9" borderId="9" xfId="0" applyFont="1" applyFill="1" applyBorder="1" applyAlignment="1">
      <alignment horizontal="center" vertical="center"/>
    </xf>
    <xf numFmtId="0" fontId="11" fillId="9" borderId="10" xfId="0" applyFont="1" applyFill="1" applyBorder="1" applyAlignment="1">
      <alignment horizontal="center" vertical="center"/>
    </xf>
    <xf numFmtId="0" fontId="11" fillId="9" borderId="11" xfId="0" applyFont="1" applyFill="1" applyBorder="1" applyAlignment="1">
      <alignment horizontal="center" vertical="center"/>
    </xf>
    <xf numFmtId="164" fontId="16" fillId="2" borderId="8" xfId="0" applyNumberFormat="1" applyFont="1" applyFill="1" applyBorder="1" applyAlignment="1">
      <alignment horizontal="center" vertical="center"/>
    </xf>
    <xf numFmtId="164" fontId="16" fillId="2" borderId="9" xfId="0" applyNumberFormat="1" applyFont="1" applyFill="1" applyBorder="1" applyAlignment="1">
      <alignment horizontal="center" vertical="center"/>
    </xf>
    <xf numFmtId="164" fontId="16" fillId="2" borderId="10" xfId="0" applyNumberFormat="1" applyFont="1" applyFill="1" applyBorder="1" applyAlignment="1">
      <alignment horizontal="center" vertical="center"/>
    </xf>
    <xf numFmtId="164" fontId="16" fillId="2" borderId="11" xfId="0" applyNumberFormat="1" applyFont="1" applyFill="1" applyBorder="1" applyAlignment="1">
      <alignment horizontal="center" vertical="center"/>
    </xf>
    <xf numFmtId="14" fontId="16" fillId="2" borderId="8" xfId="0" applyNumberFormat="1" applyFont="1" applyFill="1" applyBorder="1" applyAlignment="1">
      <alignment horizontal="center" vertical="center"/>
    </xf>
    <xf numFmtId="0" fontId="16" fillId="2" borderId="9" xfId="0" applyNumberFormat="1" applyFont="1" applyFill="1" applyBorder="1" applyAlignment="1">
      <alignment horizontal="center" vertical="center"/>
    </xf>
    <xf numFmtId="0" fontId="16" fillId="2" borderId="10" xfId="0" applyNumberFormat="1" applyFont="1" applyFill="1" applyBorder="1" applyAlignment="1">
      <alignment horizontal="center" vertical="center"/>
    </xf>
    <xf numFmtId="0" fontId="16" fillId="2" borderId="11" xfId="0" applyNumberFormat="1" applyFont="1" applyFill="1" applyBorder="1" applyAlignment="1">
      <alignment horizontal="center" vertical="center"/>
    </xf>
    <xf numFmtId="14" fontId="16" fillId="2" borderId="9" xfId="0" applyNumberFormat="1" applyFont="1" applyFill="1" applyBorder="1" applyAlignment="1">
      <alignment horizontal="center" vertical="center"/>
    </xf>
    <xf numFmtId="14" fontId="16" fillId="2" borderId="10" xfId="0" applyNumberFormat="1" applyFont="1" applyFill="1" applyBorder="1" applyAlignment="1">
      <alignment horizontal="center" vertical="center"/>
    </xf>
    <xf numFmtId="14" fontId="16" fillId="2" borderId="11" xfId="0" applyNumberFormat="1" applyFont="1" applyFill="1" applyBorder="1" applyAlignment="1">
      <alignment horizontal="center" vertical="center"/>
    </xf>
    <xf numFmtId="0" fontId="11" fillId="9" borderId="0" xfId="0" applyFont="1" applyFill="1" applyAlignment="1">
      <alignment horizontal="center" vertical="center"/>
    </xf>
    <xf numFmtId="164" fontId="4" fillId="9" borderId="5" xfId="0" applyNumberFormat="1" applyFont="1" applyFill="1" applyBorder="1" applyAlignment="1">
      <alignment horizontal="center"/>
    </xf>
    <xf numFmtId="0" fontId="4" fillId="9" borderId="6" xfId="0" applyFont="1" applyFill="1" applyBorder="1" applyAlignment="1">
      <alignment horizontal="center"/>
    </xf>
    <xf numFmtId="164" fontId="0" fillId="17" borderId="6" xfId="0" applyNumberFormat="1" applyFill="1" applyBorder="1" applyAlignment="1">
      <alignment horizontal="center"/>
    </xf>
    <xf numFmtId="164" fontId="18" fillId="9" borderId="9" xfId="0" applyNumberFormat="1" applyFont="1" applyFill="1" applyBorder="1" applyAlignment="1">
      <alignment horizontal="center" vertical="center"/>
    </xf>
    <xf numFmtId="164" fontId="18" fillId="9" borderId="10" xfId="0" applyNumberFormat="1" applyFont="1" applyFill="1" applyBorder="1" applyAlignment="1">
      <alignment horizontal="center" vertical="center"/>
    </xf>
    <xf numFmtId="164" fontId="18" fillId="9" borderId="1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63A2CD"/>
      <color rgb="FF739AB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117" Type="http://schemas.openxmlformats.org/officeDocument/2006/relationships/worksheet" Target="worksheets/sheet117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33" Type="http://schemas.openxmlformats.org/officeDocument/2006/relationships/worksheet" Target="worksheets/sheet133.xml"/><Relationship Id="rId138" Type="http://schemas.openxmlformats.org/officeDocument/2006/relationships/worksheet" Target="worksheets/sheet138.xml"/><Relationship Id="rId16" Type="http://schemas.openxmlformats.org/officeDocument/2006/relationships/worksheet" Target="worksheets/sheet1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worksheet" Target="worksheets/sheet123.xml"/><Relationship Id="rId128" Type="http://schemas.openxmlformats.org/officeDocument/2006/relationships/worksheet" Target="worksheets/sheet128.xml"/><Relationship Id="rId144" Type="http://schemas.openxmlformats.org/officeDocument/2006/relationships/worksheet" Target="worksheets/sheet144.xml"/><Relationship Id="rId149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113" Type="http://schemas.openxmlformats.org/officeDocument/2006/relationships/worksheet" Target="worksheets/sheet113.xml"/><Relationship Id="rId118" Type="http://schemas.openxmlformats.org/officeDocument/2006/relationships/worksheet" Target="worksheets/sheet118.xml"/><Relationship Id="rId134" Type="http://schemas.openxmlformats.org/officeDocument/2006/relationships/worksheet" Target="worksheets/sheet134.xml"/><Relationship Id="rId139" Type="http://schemas.openxmlformats.org/officeDocument/2006/relationships/worksheet" Target="worksheets/sheet13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50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16" Type="http://schemas.openxmlformats.org/officeDocument/2006/relationships/worksheet" Target="worksheets/sheet116.xml"/><Relationship Id="rId124" Type="http://schemas.openxmlformats.org/officeDocument/2006/relationships/worksheet" Target="worksheets/sheet124.xml"/><Relationship Id="rId129" Type="http://schemas.openxmlformats.org/officeDocument/2006/relationships/worksheet" Target="worksheets/sheet129.xml"/><Relationship Id="rId137" Type="http://schemas.openxmlformats.org/officeDocument/2006/relationships/worksheet" Target="worksheets/sheet13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11" Type="http://schemas.openxmlformats.org/officeDocument/2006/relationships/worksheet" Target="worksheets/sheet111.xml"/><Relationship Id="rId132" Type="http://schemas.openxmlformats.org/officeDocument/2006/relationships/worksheet" Target="worksheets/sheet132.xml"/><Relationship Id="rId140" Type="http://schemas.openxmlformats.org/officeDocument/2006/relationships/worksheet" Target="worksheets/sheet140.xml"/><Relationship Id="rId145" Type="http://schemas.openxmlformats.org/officeDocument/2006/relationships/worksheet" Target="worksheets/sheet14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14" Type="http://schemas.openxmlformats.org/officeDocument/2006/relationships/worksheet" Target="worksheets/sheet114.xml"/><Relationship Id="rId119" Type="http://schemas.openxmlformats.org/officeDocument/2006/relationships/worksheet" Target="worksheets/sheet119.xml"/><Relationship Id="rId127" Type="http://schemas.openxmlformats.org/officeDocument/2006/relationships/worksheet" Target="worksheets/sheet12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worksheet" Target="worksheets/sheet122.xml"/><Relationship Id="rId130" Type="http://schemas.openxmlformats.org/officeDocument/2006/relationships/worksheet" Target="worksheets/sheet130.xml"/><Relationship Id="rId135" Type="http://schemas.openxmlformats.org/officeDocument/2006/relationships/worksheet" Target="worksheets/sheet135.xml"/><Relationship Id="rId143" Type="http://schemas.openxmlformats.org/officeDocument/2006/relationships/worksheet" Target="worksheets/sheet143.xml"/><Relationship Id="rId148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120" Type="http://schemas.openxmlformats.org/officeDocument/2006/relationships/worksheet" Target="worksheets/sheet120.xml"/><Relationship Id="rId125" Type="http://schemas.openxmlformats.org/officeDocument/2006/relationships/worksheet" Target="worksheets/sheet125.xml"/><Relationship Id="rId141" Type="http://schemas.openxmlformats.org/officeDocument/2006/relationships/worksheet" Target="worksheets/sheet141.xml"/><Relationship Id="rId146" Type="http://schemas.openxmlformats.org/officeDocument/2006/relationships/worksheet" Target="worksheets/sheet14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131" Type="http://schemas.openxmlformats.org/officeDocument/2006/relationships/worksheet" Target="worksheets/sheet131.xml"/><Relationship Id="rId136" Type="http://schemas.openxmlformats.org/officeDocument/2006/relationships/worksheet" Target="worksheets/sheet136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26" Type="http://schemas.openxmlformats.org/officeDocument/2006/relationships/worksheet" Target="worksheets/sheet126.xml"/><Relationship Id="rId147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worksheet" Target="worksheets/sheet121.xml"/><Relationship Id="rId142" Type="http://schemas.openxmlformats.org/officeDocument/2006/relationships/worksheet" Target="worksheets/sheet142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10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_rels/sheet10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8.bin"/></Relationships>
</file>

<file path=xl/worksheets/_rels/sheet10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9.bin"/></Relationships>
</file>

<file path=xl/worksheets/_rels/sheet10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0.bin"/></Relationships>
</file>

<file path=xl/worksheets/_rels/sheet10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1.bin"/></Relationships>
</file>

<file path=xl/worksheets/_rels/sheet10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2.bin"/></Relationships>
</file>

<file path=xl/worksheets/_rels/sheet10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3.bin"/></Relationships>
</file>

<file path=xl/worksheets/_rels/sheet10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4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5.bin"/></Relationships>
</file>

<file path=xl/worksheets/_rels/sheet1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6.bin"/></Relationships>
</file>

<file path=xl/worksheets/_rels/sheet1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7.bin"/></Relationships>
</file>

<file path=xl/worksheets/_rels/sheet1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8.bin"/></Relationships>
</file>

<file path=xl/worksheets/_rels/sheet1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9.bin"/></Relationships>
</file>

<file path=xl/worksheets/_rels/sheet1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0.bin"/></Relationships>
</file>

<file path=xl/worksheets/_rels/sheet1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1.bin"/></Relationships>
</file>

<file path=xl/worksheets/_rels/sheet1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2.bin"/></Relationships>
</file>

<file path=xl/worksheets/_rels/sheet1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3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4.bin"/></Relationships>
</file>

<file path=xl/worksheets/_rels/sheet1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5.bin"/></Relationships>
</file>

<file path=xl/worksheets/_rels/sheet1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6.bin"/></Relationships>
</file>

<file path=xl/worksheets/_rels/sheet1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7.bin"/></Relationships>
</file>

<file path=xl/worksheets/_rels/sheet1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8.bin"/></Relationships>
</file>

<file path=xl/worksheets/_rels/sheet1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9.bin"/></Relationships>
</file>

<file path=xl/worksheets/_rels/sheet1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0.bin"/></Relationships>
</file>

<file path=xl/worksheets/_rels/sheet1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1.bin"/></Relationships>
</file>

<file path=xl/worksheets/_rels/sheet1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2.bin"/></Relationships>
</file>

<file path=xl/worksheets/_rels/sheet1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3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4.bin"/></Relationships>
</file>

<file path=xl/worksheets/_rels/sheet1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5.bin"/></Relationships>
</file>

<file path=xl/worksheets/_rels/sheet1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6.bin"/></Relationships>
</file>

<file path=xl/worksheets/_rels/sheet1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7.bin"/></Relationships>
</file>

<file path=xl/worksheets/_rels/sheet1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8.bin"/></Relationships>
</file>

<file path=xl/worksheets/_rels/sheet1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9.bin"/></Relationships>
</file>

<file path=xl/worksheets/_rels/sheet1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0.bin"/></Relationships>
</file>

<file path=xl/worksheets/_rels/sheet1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1.bin"/></Relationships>
</file>

<file path=xl/worksheets/_rels/sheet1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2.bin"/></Relationships>
</file>

<file path=xl/worksheets/_rels/sheet1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4.bin"/></Relationships>
</file>

<file path=xl/worksheets/_rels/sheet1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5.bin"/></Relationships>
</file>

<file path=xl/worksheets/_rels/sheet1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6.bin"/></Relationships>
</file>

<file path=xl/worksheets/_rels/sheet1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7.bin"/></Relationships>
</file>

<file path=xl/worksheets/_rels/sheet1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8.bin"/></Relationships>
</file>

<file path=xl/worksheets/_rels/sheet1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9.bin"/></Relationships>
</file>

<file path=xl/worksheets/_rels/sheet1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F26"/>
  <sheetViews>
    <sheetView workbookViewId="0">
      <selection activeCell="B13" sqref="B13"/>
    </sheetView>
  </sheetViews>
  <sheetFormatPr baseColWidth="10" defaultRowHeight="15" x14ac:dyDescent="0.25"/>
  <cols>
    <col min="2" max="2" width="16.28515625" bestFit="1" customWidth="1"/>
    <col min="4" max="4" width="14.42578125" bestFit="1" customWidth="1"/>
    <col min="5" max="5" width="23.28515625" bestFit="1" customWidth="1"/>
  </cols>
  <sheetData>
    <row r="5" spans="1:6" x14ac:dyDescent="0.25">
      <c r="A5" s="649" t="s">
        <v>810</v>
      </c>
      <c r="B5" s="649" t="s">
        <v>1039</v>
      </c>
      <c r="C5" s="649" t="s">
        <v>9</v>
      </c>
      <c r="D5" s="649" t="s">
        <v>107</v>
      </c>
      <c r="E5" s="649" t="s">
        <v>67</v>
      </c>
      <c r="F5" s="648" t="s">
        <v>1094</v>
      </c>
    </row>
    <row r="6" spans="1:6" x14ac:dyDescent="0.25">
      <c r="A6" s="650"/>
      <c r="B6" s="650"/>
      <c r="C6" s="650"/>
      <c r="D6" s="650"/>
      <c r="E6" s="650"/>
      <c r="F6" s="648"/>
    </row>
    <row r="7" spans="1:6" x14ac:dyDescent="0.25">
      <c r="A7" s="532">
        <v>1</v>
      </c>
      <c r="B7" s="532" t="s">
        <v>529</v>
      </c>
      <c r="C7" s="11">
        <v>45728</v>
      </c>
      <c r="D7" s="534">
        <v>27968750</v>
      </c>
      <c r="E7" s="10" t="s">
        <v>917</v>
      </c>
      <c r="F7" s="532" t="s">
        <v>1095</v>
      </c>
    </row>
    <row r="8" spans="1:6" x14ac:dyDescent="0.25">
      <c r="A8" s="532">
        <f>A7+1</f>
        <v>2</v>
      </c>
      <c r="B8" s="532" t="s">
        <v>893</v>
      </c>
      <c r="C8" s="11">
        <v>45728</v>
      </c>
      <c r="D8" s="534">
        <v>27334100</v>
      </c>
      <c r="E8" s="10" t="s">
        <v>1017</v>
      </c>
      <c r="F8" s="532" t="s">
        <v>1095</v>
      </c>
    </row>
    <row r="9" spans="1:6" x14ac:dyDescent="0.25">
      <c r="A9" s="532">
        <f t="shared" ref="A9:A26" si="0">A8+1</f>
        <v>3</v>
      </c>
      <c r="B9" s="532" t="s">
        <v>815</v>
      </c>
      <c r="C9" s="11">
        <v>45728</v>
      </c>
      <c r="D9" s="534">
        <v>20000000</v>
      </c>
      <c r="E9" s="10" t="s">
        <v>504</v>
      </c>
      <c r="F9" s="532" t="s">
        <v>1095</v>
      </c>
    </row>
    <row r="10" spans="1:6" x14ac:dyDescent="0.25">
      <c r="A10" s="532">
        <f t="shared" si="0"/>
        <v>4</v>
      </c>
      <c r="B10" s="532" t="s">
        <v>1064</v>
      </c>
      <c r="C10" s="11">
        <v>45728</v>
      </c>
      <c r="D10" s="534">
        <v>10083000</v>
      </c>
      <c r="E10" s="10" t="s">
        <v>917</v>
      </c>
      <c r="F10" s="532" t="s">
        <v>1095</v>
      </c>
    </row>
    <row r="11" spans="1:6" x14ac:dyDescent="0.25">
      <c r="A11" s="532">
        <f t="shared" si="0"/>
        <v>5</v>
      </c>
      <c r="B11" s="532" t="s">
        <v>1031</v>
      </c>
      <c r="C11" s="11">
        <v>45728</v>
      </c>
      <c r="D11" s="534">
        <v>4750000</v>
      </c>
      <c r="E11" s="10" t="s">
        <v>1090</v>
      </c>
      <c r="F11" s="532" t="s">
        <v>1096</v>
      </c>
    </row>
    <row r="12" spans="1:6" x14ac:dyDescent="0.25">
      <c r="A12" s="532">
        <f t="shared" si="0"/>
        <v>6</v>
      </c>
      <c r="B12" s="532" t="s">
        <v>372</v>
      </c>
      <c r="C12" s="11">
        <v>45728</v>
      </c>
      <c r="D12" s="534">
        <v>27287000</v>
      </c>
      <c r="E12" s="10" t="s">
        <v>917</v>
      </c>
      <c r="F12" s="532" t="s">
        <v>1095</v>
      </c>
    </row>
    <row r="13" spans="1:6" x14ac:dyDescent="0.25">
      <c r="A13" s="532">
        <f t="shared" si="0"/>
        <v>7</v>
      </c>
      <c r="B13" s="532" t="s">
        <v>204</v>
      </c>
      <c r="C13" s="11">
        <v>45728</v>
      </c>
      <c r="D13" s="534">
        <v>100000000</v>
      </c>
      <c r="E13" s="10" t="s">
        <v>482</v>
      </c>
      <c r="F13" s="532" t="s">
        <v>1095</v>
      </c>
    </row>
    <row r="14" spans="1:6" x14ac:dyDescent="0.25">
      <c r="A14" s="532">
        <f t="shared" si="0"/>
        <v>8</v>
      </c>
      <c r="B14" s="532" t="s">
        <v>204</v>
      </c>
      <c r="C14" s="11">
        <v>45728</v>
      </c>
      <c r="D14" s="534">
        <v>100000000</v>
      </c>
      <c r="E14" s="10" t="s">
        <v>481</v>
      </c>
      <c r="F14" s="532" t="s">
        <v>1095</v>
      </c>
    </row>
    <row r="15" spans="1:6" x14ac:dyDescent="0.25">
      <c r="A15" s="532">
        <f t="shared" si="0"/>
        <v>9</v>
      </c>
      <c r="B15" s="532"/>
      <c r="C15" s="11"/>
      <c r="D15" s="534"/>
      <c r="E15" s="10"/>
      <c r="F15" s="10"/>
    </row>
    <row r="16" spans="1:6" x14ac:dyDescent="0.25">
      <c r="A16" s="532">
        <f t="shared" si="0"/>
        <v>10</v>
      </c>
      <c r="B16" s="10"/>
      <c r="C16" s="10"/>
      <c r="D16" s="10"/>
      <c r="E16" s="10"/>
      <c r="F16" s="10"/>
    </row>
    <row r="17" spans="1:6" x14ac:dyDescent="0.25">
      <c r="A17" s="532">
        <f t="shared" si="0"/>
        <v>11</v>
      </c>
      <c r="B17" s="10"/>
      <c r="C17" s="10"/>
      <c r="D17" s="10"/>
      <c r="E17" s="10"/>
      <c r="F17" s="10"/>
    </row>
    <row r="18" spans="1:6" x14ac:dyDescent="0.25">
      <c r="A18" s="532">
        <f t="shared" si="0"/>
        <v>12</v>
      </c>
      <c r="B18" s="10"/>
      <c r="C18" s="10"/>
      <c r="D18" s="10"/>
      <c r="E18" s="10"/>
      <c r="F18" s="10"/>
    </row>
    <row r="19" spans="1:6" x14ac:dyDescent="0.25">
      <c r="A19" s="532">
        <f t="shared" si="0"/>
        <v>13</v>
      </c>
      <c r="B19" s="10"/>
      <c r="C19" s="10"/>
      <c r="D19" s="10"/>
      <c r="E19" s="10"/>
      <c r="F19" s="10"/>
    </row>
    <row r="20" spans="1:6" x14ac:dyDescent="0.25">
      <c r="A20" s="532">
        <f t="shared" si="0"/>
        <v>14</v>
      </c>
      <c r="B20" s="10"/>
      <c r="C20" s="10"/>
      <c r="D20" s="10"/>
      <c r="E20" s="10"/>
      <c r="F20" s="10"/>
    </row>
    <row r="21" spans="1:6" x14ac:dyDescent="0.25">
      <c r="A21" s="532">
        <f t="shared" si="0"/>
        <v>15</v>
      </c>
      <c r="B21" s="10"/>
      <c r="C21" s="10"/>
      <c r="D21" s="10"/>
      <c r="E21" s="10"/>
      <c r="F21" s="10"/>
    </row>
    <row r="22" spans="1:6" x14ac:dyDescent="0.25">
      <c r="A22" s="532">
        <f t="shared" si="0"/>
        <v>16</v>
      </c>
      <c r="B22" s="10"/>
      <c r="C22" s="10"/>
      <c r="D22" s="10"/>
      <c r="E22" s="10"/>
      <c r="F22" s="10"/>
    </row>
    <row r="23" spans="1:6" x14ac:dyDescent="0.25">
      <c r="A23" s="532">
        <f t="shared" si="0"/>
        <v>17</v>
      </c>
      <c r="B23" s="10"/>
      <c r="C23" s="10"/>
      <c r="D23" s="10"/>
      <c r="E23" s="10"/>
      <c r="F23" s="10"/>
    </row>
    <row r="24" spans="1:6" x14ac:dyDescent="0.25">
      <c r="A24" s="532">
        <f t="shared" si="0"/>
        <v>18</v>
      </c>
      <c r="B24" s="10"/>
      <c r="C24" s="10"/>
      <c r="D24" s="10"/>
      <c r="E24" s="10"/>
      <c r="F24" s="10"/>
    </row>
    <row r="25" spans="1:6" x14ac:dyDescent="0.25">
      <c r="A25" s="532">
        <f t="shared" si="0"/>
        <v>19</v>
      </c>
      <c r="B25" s="10"/>
      <c r="C25" s="10"/>
      <c r="D25" s="10"/>
      <c r="E25" s="10"/>
      <c r="F25" s="10"/>
    </row>
    <row r="26" spans="1:6" x14ac:dyDescent="0.25">
      <c r="A26" s="532">
        <f t="shared" si="0"/>
        <v>20</v>
      </c>
      <c r="B26" s="10"/>
      <c r="C26" s="10"/>
      <c r="D26" s="10"/>
      <c r="E26" s="10"/>
      <c r="F26" s="10"/>
    </row>
  </sheetData>
  <mergeCells count="6">
    <mergeCell ref="F5:F6"/>
    <mergeCell ref="A5:A6"/>
    <mergeCell ref="B5:B6"/>
    <mergeCell ref="C5:C6"/>
    <mergeCell ref="D5:D6"/>
    <mergeCell ref="E5:E6"/>
  </mergeCells>
  <pageMargins left="0.7" right="0.7" top="0.75" bottom="0.75" header="0.3" footer="0.3"/>
  <pageSetup paperSize="9" scale="95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N594"/>
  <sheetViews>
    <sheetView topLeftCell="A572" zoomScale="115" zoomScaleNormal="115" workbookViewId="0">
      <selection activeCell="F592" sqref="F592"/>
    </sheetView>
  </sheetViews>
  <sheetFormatPr baseColWidth="10" defaultRowHeight="15" x14ac:dyDescent="0.25"/>
  <cols>
    <col min="2" max="2" width="25.7109375" customWidth="1"/>
    <col min="4" max="4" width="18.42578125" customWidth="1"/>
    <col min="6" max="6" width="15.42578125" bestFit="1" customWidth="1"/>
    <col min="7" max="7" width="17" customWidth="1"/>
    <col min="8" max="8" width="17.42578125" customWidth="1"/>
    <col min="9" max="9" width="15.140625" customWidth="1"/>
  </cols>
  <sheetData>
    <row r="3" spans="2:14" x14ac:dyDescent="0.25"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</row>
    <row r="4" spans="2:14" ht="18.75" x14ac:dyDescent="0.25">
      <c r="B4" s="16" t="s">
        <v>41</v>
      </c>
      <c r="C4" s="16" t="s">
        <v>1</v>
      </c>
      <c r="D4" s="16" t="s">
        <v>79</v>
      </c>
      <c r="E4" s="16" t="s">
        <v>5</v>
      </c>
      <c r="F4" s="16" t="s">
        <v>24</v>
      </c>
      <c r="G4" s="16" t="s">
        <v>42</v>
      </c>
      <c r="H4" s="16" t="s">
        <v>28</v>
      </c>
      <c r="I4" s="16" t="s">
        <v>9</v>
      </c>
      <c r="J4" s="14"/>
      <c r="K4" s="14"/>
      <c r="L4" s="14"/>
      <c r="M4" s="14"/>
      <c r="N4" s="14"/>
    </row>
    <row r="5" spans="2:14" x14ac:dyDescent="0.25">
      <c r="B5" s="10" t="s">
        <v>81</v>
      </c>
      <c r="C5" s="32" t="s">
        <v>27</v>
      </c>
      <c r="D5" s="10">
        <v>700</v>
      </c>
      <c r="E5" s="15">
        <v>700</v>
      </c>
      <c r="F5" s="10" t="s">
        <v>80</v>
      </c>
      <c r="G5" s="10" t="s">
        <v>43</v>
      </c>
      <c r="H5" s="15">
        <f t="shared" ref="H5:H36" si="0">D5*E5</f>
        <v>490000</v>
      </c>
      <c r="I5" s="11">
        <v>45127</v>
      </c>
    </row>
    <row r="6" spans="2:14" x14ac:dyDescent="0.25">
      <c r="B6" s="10" t="s">
        <v>82</v>
      </c>
      <c r="C6" s="32" t="s">
        <v>27</v>
      </c>
      <c r="D6" s="10">
        <v>700</v>
      </c>
      <c r="E6" s="15">
        <v>700</v>
      </c>
      <c r="F6" s="10" t="s">
        <v>80</v>
      </c>
      <c r="G6" s="10" t="s">
        <v>43</v>
      </c>
      <c r="H6" s="15">
        <f t="shared" si="0"/>
        <v>490000</v>
      </c>
      <c r="I6" s="11">
        <v>45127</v>
      </c>
    </row>
    <row r="7" spans="2:14" x14ac:dyDescent="0.25">
      <c r="B7" s="10" t="s">
        <v>83</v>
      </c>
      <c r="C7" s="32" t="s">
        <v>27</v>
      </c>
      <c r="D7" s="10">
        <v>700</v>
      </c>
      <c r="E7" s="15">
        <v>700</v>
      </c>
      <c r="F7" s="10" t="s">
        <v>80</v>
      </c>
      <c r="G7" s="10" t="s">
        <v>43</v>
      </c>
      <c r="H7" s="15">
        <f t="shared" si="0"/>
        <v>490000</v>
      </c>
      <c r="I7" s="11">
        <v>45127</v>
      </c>
    </row>
    <row r="8" spans="2:14" x14ac:dyDescent="0.25">
      <c r="B8" s="10" t="s">
        <v>84</v>
      </c>
      <c r="C8" s="32" t="s">
        <v>27</v>
      </c>
      <c r="D8" s="10">
        <v>700</v>
      </c>
      <c r="E8" s="15">
        <v>700</v>
      </c>
      <c r="F8" s="10" t="s">
        <v>80</v>
      </c>
      <c r="G8" s="10" t="s">
        <v>43</v>
      </c>
      <c r="H8" s="15">
        <f t="shared" si="0"/>
        <v>490000</v>
      </c>
      <c r="I8" s="11">
        <v>45127</v>
      </c>
    </row>
    <row r="9" spans="2:14" x14ac:dyDescent="0.25">
      <c r="B9" s="10" t="s">
        <v>44</v>
      </c>
      <c r="C9" s="32" t="s">
        <v>27</v>
      </c>
      <c r="D9" s="10">
        <v>500</v>
      </c>
      <c r="E9" s="15">
        <v>700</v>
      </c>
      <c r="F9" s="10" t="s">
        <v>80</v>
      </c>
      <c r="G9" s="10" t="s">
        <v>43</v>
      </c>
      <c r="H9" s="15">
        <f t="shared" si="0"/>
        <v>350000</v>
      </c>
      <c r="I9" s="11">
        <v>45127</v>
      </c>
    </row>
    <row r="10" spans="2:14" x14ac:dyDescent="0.25">
      <c r="B10" s="10" t="s">
        <v>90</v>
      </c>
      <c r="C10" s="32" t="s">
        <v>27</v>
      </c>
      <c r="D10" s="10">
        <v>300</v>
      </c>
      <c r="E10" s="15">
        <v>700</v>
      </c>
      <c r="F10" s="10" t="s">
        <v>80</v>
      </c>
      <c r="G10" s="10" t="s">
        <v>43</v>
      </c>
      <c r="H10" s="15">
        <f t="shared" si="0"/>
        <v>210000</v>
      </c>
      <c r="I10" s="11">
        <v>45127</v>
      </c>
    </row>
    <row r="11" spans="2:14" x14ac:dyDescent="0.25">
      <c r="B11" s="10" t="s">
        <v>51</v>
      </c>
      <c r="C11" s="32" t="s">
        <v>27</v>
      </c>
      <c r="D11" s="10">
        <v>400</v>
      </c>
      <c r="E11" s="15">
        <v>700</v>
      </c>
      <c r="F11" s="10" t="s">
        <v>80</v>
      </c>
      <c r="G11" s="10" t="s">
        <v>43</v>
      </c>
      <c r="H11" s="15">
        <f t="shared" si="0"/>
        <v>280000</v>
      </c>
      <c r="I11" s="11">
        <v>45127</v>
      </c>
    </row>
    <row r="12" spans="2:14" x14ac:dyDescent="0.25">
      <c r="B12" s="10" t="s">
        <v>47</v>
      </c>
      <c r="C12" s="32" t="s">
        <v>27</v>
      </c>
      <c r="D12" s="10">
        <v>400</v>
      </c>
      <c r="E12" s="15">
        <v>700</v>
      </c>
      <c r="F12" s="10" t="s">
        <v>80</v>
      </c>
      <c r="G12" s="10" t="s">
        <v>43</v>
      </c>
      <c r="H12" s="15">
        <f t="shared" si="0"/>
        <v>280000</v>
      </c>
      <c r="I12" s="11">
        <v>45127</v>
      </c>
    </row>
    <row r="13" spans="2:14" x14ac:dyDescent="0.25">
      <c r="B13" s="10" t="s">
        <v>49</v>
      </c>
      <c r="C13" s="32" t="s">
        <v>27</v>
      </c>
      <c r="D13" s="10">
        <v>400</v>
      </c>
      <c r="E13" s="15">
        <v>700</v>
      </c>
      <c r="F13" s="10" t="s">
        <v>80</v>
      </c>
      <c r="G13" s="10" t="s">
        <v>43</v>
      </c>
      <c r="H13" s="15">
        <f t="shared" si="0"/>
        <v>280000</v>
      </c>
      <c r="I13" s="11">
        <v>45127</v>
      </c>
    </row>
    <row r="14" spans="2:14" x14ac:dyDescent="0.25">
      <c r="B14" s="10" t="s">
        <v>91</v>
      </c>
      <c r="C14" s="32" t="s">
        <v>27</v>
      </c>
      <c r="D14" s="10">
        <v>400</v>
      </c>
      <c r="E14" s="15">
        <v>700</v>
      </c>
      <c r="F14" s="10" t="s">
        <v>80</v>
      </c>
      <c r="G14" s="10" t="s">
        <v>43</v>
      </c>
      <c r="H14" s="15">
        <f t="shared" si="0"/>
        <v>280000</v>
      </c>
      <c r="I14" s="11">
        <v>45127</v>
      </c>
    </row>
    <row r="15" spans="2:14" x14ac:dyDescent="0.25">
      <c r="B15" s="10" t="s">
        <v>89</v>
      </c>
      <c r="C15" s="32" t="s">
        <v>27</v>
      </c>
      <c r="D15" s="10">
        <v>300</v>
      </c>
      <c r="E15" s="15">
        <v>700</v>
      </c>
      <c r="F15" s="10" t="s">
        <v>80</v>
      </c>
      <c r="G15" s="10" t="s">
        <v>43</v>
      </c>
      <c r="H15" s="15">
        <f t="shared" si="0"/>
        <v>210000</v>
      </c>
      <c r="I15" s="11">
        <v>45127</v>
      </c>
    </row>
    <row r="16" spans="2:14" x14ac:dyDescent="0.25">
      <c r="B16" s="10" t="s">
        <v>48</v>
      </c>
      <c r="C16" s="32" t="s">
        <v>27</v>
      </c>
      <c r="D16" s="10">
        <v>250</v>
      </c>
      <c r="E16" s="15">
        <v>700</v>
      </c>
      <c r="F16" s="10" t="s">
        <v>80</v>
      </c>
      <c r="G16" s="10" t="s">
        <v>43</v>
      </c>
      <c r="H16" s="15">
        <f t="shared" si="0"/>
        <v>175000</v>
      </c>
      <c r="I16" s="11">
        <v>45127</v>
      </c>
    </row>
    <row r="17" spans="2:9" x14ac:dyDescent="0.25">
      <c r="B17" s="10" t="s">
        <v>46</v>
      </c>
      <c r="C17" s="32" t="s">
        <v>27</v>
      </c>
      <c r="D17" s="10">
        <v>250</v>
      </c>
      <c r="E17" s="15">
        <v>700</v>
      </c>
      <c r="F17" s="10" t="s">
        <v>80</v>
      </c>
      <c r="G17" s="10" t="s">
        <v>43</v>
      </c>
      <c r="H17" s="15">
        <f t="shared" si="0"/>
        <v>175000</v>
      </c>
      <c r="I17" s="11">
        <v>45127</v>
      </c>
    </row>
    <row r="18" spans="2:9" x14ac:dyDescent="0.25">
      <c r="B18" s="10" t="s">
        <v>92</v>
      </c>
      <c r="C18" s="32" t="s">
        <v>27</v>
      </c>
      <c r="D18" s="10">
        <v>300</v>
      </c>
      <c r="E18" s="15">
        <v>700</v>
      </c>
      <c r="F18" s="10" t="s">
        <v>80</v>
      </c>
      <c r="G18" s="10" t="s">
        <v>43</v>
      </c>
      <c r="H18" s="15">
        <f t="shared" si="0"/>
        <v>210000</v>
      </c>
      <c r="I18" s="11">
        <v>45127</v>
      </c>
    </row>
    <row r="19" spans="2:9" x14ac:dyDescent="0.25">
      <c r="B19" s="10" t="s">
        <v>93</v>
      </c>
      <c r="C19" s="32" t="s">
        <v>27</v>
      </c>
      <c r="D19" s="10">
        <v>700</v>
      </c>
      <c r="E19" s="15">
        <v>700</v>
      </c>
      <c r="F19" s="10" t="s">
        <v>80</v>
      </c>
      <c r="G19" s="10" t="s">
        <v>43</v>
      </c>
      <c r="H19" s="15">
        <f t="shared" si="0"/>
        <v>490000</v>
      </c>
      <c r="I19" s="11">
        <v>45127</v>
      </c>
    </row>
    <row r="20" spans="2:9" x14ac:dyDescent="0.25">
      <c r="B20" s="10" t="s">
        <v>94</v>
      </c>
      <c r="C20" s="32" t="s">
        <v>27</v>
      </c>
      <c r="D20" s="10">
        <v>700</v>
      </c>
      <c r="E20" s="15">
        <v>700</v>
      </c>
      <c r="F20" s="10" t="s">
        <v>80</v>
      </c>
      <c r="G20" s="10" t="s">
        <v>43</v>
      </c>
      <c r="H20" s="15">
        <f t="shared" si="0"/>
        <v>490000</v>
      </c>
      <c r="I20" s="11">
        <v>45127</v>
      </c>
    </row>
    <row r="21" spans="2:9" x14ac:dyDescent="0.25">
      <c r="B21" s="10" t="s">
        <v>95</v>
      </c>
      <c r="C21" s="32" t="s">
        <v>27</v>
      </c>
      <c r="D21" s="10">
        <v>700</v>
      </c>
      <c r="E21" s="15">
        <v>700</v>
      </c>
      <c r="F21" s="10" t="s">
        <v>80</v>
      </c>
      <c r="G21" s="10" t="s">
        <v>43</v>
      </c>
      <c r="H21" s="15">
        <f t="shared" si="0"/>
        <v>490000</v>
      </c>
      <c r="I21" s="11">
        <v>45127</v>
      </c>
    </row>
    <row r="22" spans="2:9" x14ac:dyDescent="0.25">
      <c r="B22" s="10" t="s">
        <v>96</v>
      </c>
      <c r="C22" s="32" t="s">
        <v>27</v>
      </c>
      <c r="D22" s="10">
        <v>700</v>
      </c>
      <c r="E22" s="15">
        <v>700</v>
      </c>
      <c r="F22" s="10" t="s">
        <v>80</v>
      </c>
      <c r="G22" s="10" t="s">
        <v>43</v>
      </c>
      <c r="H22" s="15">
        <f t="shared" si="0"/>
        <v>490000</v>
      </c>
      <c r="I22" s="11">
        <v>45127</v>
      </c>
    </row>
    <row r="23" spans="2:9" x14ac:dyDescent="0.25">
      <c r="B23" s="10" t="s">
        <v>97</v>
      </c>
      <c r="C23" s="32" t="s">
        <v>27</v>
      </c>
      <c r="D23" s="10">
        <v>700</v>
      </c>
      <c r="E23" s="15">
        <v>700</v>
      </c>
      <c r="F23" s="10" t="s">
        <v>80</v>
      </c>
      <c r="G23" s="10" t="s">
        <v>43</v>
      </c>
      <c r="H23" s="15">
        <f t="shared" si="0"/>
        <v>490000</v>
      </c>
      <c r="I23" s="11">
        <v>45127</v>
      </c>
    </row>
    <row r="24" spans="2:9" x14ac:dyDescent="0.25">
      <c r="B24" s="10" t="s">
        <v>98</v>
      </c>
      <c r="C24" s="32" t="s">
        <v>27</v>
      </c>
      <c r="D24" s="10">
        <v>700</v>
      </c>
      <c r="E24" s="15">
        <v>700</v>
      </c>
      <c r="F24" s="10" t="s">
        <v>80</v>
      </c>
      <c r="G24" s="10" t="s">
        <v>43</v>
      </c>
      <c r="H24" s="15">
        <f t="shared" si="0"/>
        <v>490000</v>
      </c>
      <c r="I24" s="11">
        <v>45127</v>
      </c>
    </row>
    <row r="25" spans="2:9" x14ac:dyDescent="0.25">
      <c r="B25" s="10" t="s">
        <v>99</v>
      </c>
      <c r="C25" s="32" t="s">
        <v>27</v>
      </c>
      <c r="D25" s="10">
        <v>700</v>
      </c>
      <c r="E25" s="15">
        <v>700</v>
      </c>
      <c r="F25" s="10" t="s">
        <v>80</v>
      </c>
      <c r="G25" s="10" t="s">
        <v>43</v>
      </c>
      <c r="H25" s="15">
        <f t="shared" si="0"/>
        <v>490000</v>
      </c>
      <c r="I25" s="11">
        <v>45127</v>
      </c>
    </row>
    <row r="26" spans="2:9" x14ac:dyDescent="0.25">
      <c r="B26" s="10" t="s">
        <v>100</v>
      </c>
      <c r="C26" s="32" t="s">
        <v>27</v>
      </c>
      <c r="D26" s="10">
        <v>250</v>
      </c>
      <c r="E26" s="15">
        <v>700</v>
      </c>
      <c r="F26" s="10" t="s">
        <v>80</v>
      </c>
      <c r="G26" s="10" t="s">
        <v>43</v>
      </c>
      <c r="H26" s="15">
        <f t="shared" si="0"/>
        <v>175000</v>
      </c>
      <c r="I26" s="11">
        <v>45127</v>
      </c>
    </row>
    <row r="27" spans="2:9" x14ac:dyDescent="0.25">
      <c r="B27" s="10" t="s">
        <v>101</v>
      </c>
      <c r="C27" s="32" t="s">
        <v>27</v>
      </c>
      <c r="D27" s="10">
        <v>250</v>
      </c>
      <c r="E27" s="15">
        <v>700</v>
      </c>
      <c r="F27" s="10" t="s">
        <v>80</v>
      </c>
      <c r="G27" s="10" t="s">
        <v>43</v>
      </c>
      <c r="H27" s="15">
        <f t="shared" si="0"/>
        <v>175000</v>
      </c>
      <c r="I27" s="11">
        <v>45127</v>
      </c>
    </row>
    <row r="28" spans="2:9" x14ac:dyDescent="0.25">
      <c r="B28" s="10" t="s">
        <v>102</v>
      </c>
      <c r="C28" s="32" t="s">
        <v>27</v>
      </c>
      <c r="D28" s="10">
        <v>250</v>
      </c>
      <c r="E28" s="15">
        <v>700</v>
      </c>
      <c r="F28" s="10" t="s">
        <v>80</v>
      </c>
      <c r="G28" s="10" t="s">
        <v>43</v>
      </c>
      <c r="H28" s="15">
        <f t="shared" si="0"/>
        <v>175000</v>
      </c>
      <c r="I28" s="11">
        <v>45127</v>
      </c>
    </row>
    <row r="29" spans="2:9" x14ac:dyDescent="0.25">
      <c r="B29" s="10" t="s">
        <v>92</v>
      </c>
      <c r="C29" s="32" t="s">
        <v>27</v>
      </c>
      <c r="D29" s="10">
        <v>250</v>
      </c>
      <c r="E29" s="15">
        <v>700</v>
      </c>
      <c r="F29" s="10" t="s">
        <v>80</v>
      </c>
      <c r="G29" s="10" t="s">
        <v>43</v>
      </c>
      <c r="H29" s="15">
        <f t="shared" si="0"/>
        <v>175000</v>
      </c>
      <c r="I29" s="11">
        <v>45127</v>
      </c>
    </row>
    <row r="30" spans="2:9" x14ac:dyDescent="0.25">
      <c r="B30" s="10" t="s">
        <v>96</v>
      </c>
      <c r="C30" s="32" t="s">
        <v>27</v>
      </c>
      <c r="D30" s="10">
        <v>200</v>
      </c>
      <c r="E30" s="15">
        <v>700</v>
      </c>
      <c r="F30" s="10" t="s">
        <v>80</v>
      </c>
      <c r="G30" s="10" t="s">
        <v>43</v>
      </c>
      <c r="H30" s="15">
        <f t="shared" si="0"/>
        <v>140000</v>
      </c>
      <c r="I30" s="11">
        <v>45127</v>
      </c>
    </row>
    <row r="31" spans="2:9" x14ac:dyDescent="0.25">
      <c r="B31" s="10" t="s">
        <v>99</v>
      </c>
      <c r="C31" s="32" t="s">
        <v>27</v>
      </c>
      <c r="D31" s="10">
        <v>200</v>
      </c>
      <c r="E31" s="15">
        <v>700</v>
      </c>
      <c r="F31" s="10" t="s">
        <v>80</v>
      </c>
      <c r="G31" s="10" t="s">
        <v>43</v>
      </c>
      <c r="H31" s="15">
        <f t="shared" si="0"/>
        <v>140000</v>
      </c>
      <c r="I31" s="11">
        <v>45127</v>
      </c>
    </row>
    <row r="32" spans="2:9" x14ac:dyDescent="0.25">
      <c r="B32" s="10" t="s">
        <v>95</v>
      </c>
      <c r="C32" s="32" t="s">
        <v>27</v>
      </c>
      <c r="D32" s="10">
        <v>200</v>
      </c>
      <c r="E32" s="15">
        <v>700</v>
      </c>
      <c r="F32" s="10" t="s">
        <v>80</v>
      </c>
      <c r="G32" s="10" t="s">
        <v>43</v>
      </c>
      <c r="H32" s="15">
        <f t="shared" si="0"/>
        <v>140000</v>
      </c>
      <c r="I32" s="11">
        <v>45127</v>
      </c>
    </row>
    <row r="33" spans="2:9" x14ac:dyDescent="0.25">
      <c r="B33" s="10" t="s">
        <v>98</v>
      </c>
      <c r="C33" s="32" t="s">
        <v>27</v>
      </c>
      <c r="D33" s="10">
        <v>200</v>
      </c>
      <c r="E33" s="15">
        <v>700</v>
      </c>
      <c r="F33" s="10" t="s">
        <v>80</v>
      </c>
      <c r="G33" s="10" t="s">
        <v>43</v>
      </c>
      <c r="H33" s="15">
        <f t="shared" si="0"/>
        <v>140000</v>
      </c>
      <c r="I33" s="11">
        <v>45127</v>
      </c>
    </row>
    <row r="34" spans="2:9" x14ac:dyDescent="0.25">
      <c r="B34" s="10" t="s">
        <v>94</v>
      </c>
      <c r="C34" s="32" t="s">
        <v>27</v>
      </c>
      <c r="D34" s="10">
        <v>200</v>
      </c>
      <c r="E34" s="15">
        <v>700</v>
      </c>
      <c r="F34" s="10" t="s">
        <v>80</v>
      </c>
      <c r="G34" s="10" t="s">
        <v>43</v>
      </c>
      <c r="H34" s="15">
        <f t="shared" si="0"/>
        <v>140000</v>
      </c>
      <c r="I34" s="11">
        <v>45127</v>
      </c>
    </row>
    <row r="35" spans="2:9" x14ac:dyDescent="0.25">
      <c r="B35" s="33" t="s">
        <v>97</v>
      </c>
      <c r="C35" s="32" t="s">
        <v>27</v>
      </c>
      <c r="D35" s="10">
        <v>260</v>
      </c>
      <c r="E35" s="15">
        <v>700</v>
      </c>
      <c r="F35" s="10" t="s">
        <v>80</v>
      </c>
      <c r="G35" s="10" t="s">
        <v>43</v>
      </c>
      <c r="H35" s="15">
        <f t="shared" si="0"/>
        <v>182000</v>
      </c>
      <c r="I35" s="11">
        <v>45127</v>
      </c>
    </row>
    <row r="36" spans="2:9" x14ac:dyDescent="0.25">
      <c r="B36" s="10" t="s">
        <v>44</v>
      </c>
      <c r="C36" s="32" t="s">
        <v>27</v>
      </c>
      <c r="D36" s="10">
        <v>400</v>
      </c>
      <c r="E36" s="15">
        <v>700</v>
      </c>
      <c r="F36" s="10" t="s">
        <v>80</v>
      </c>
      <c r="G36" s="10" t="s">
        <v>43</v>
      </c>
      <c r="H36" s="15">
        <f t="shared" si="0"/>
        <v>280000</v>
      </c>
      <c r="I36" s="11">
        <v>45127</v>
      </c>
    </row>
    <row r="37" spans="2:9" x14ac:dyDescent="0.25">
      <c r="B37" s="10" t="s">
        <v>77</v>
      </c>
      <c r="C37" s="32" t="s">
        <v>27</v>
      </c>
      <c r="D37" s="10">
        <v>700</v>
      </c>
      <c r="E37" s="15">
        <v>750</v>
      </c>
      <c r="F37" s="10" t="s">
        <v>80</v>
      </c>
      <c r="G37" s="10" t="s">
        <v>43</v>
      </c>
      <c r="H37" s="15">
        <f t="shared" ref="H37:H71" si="1">D37*E37</f>
        <v>525000</v>
      </c>
      <c r="I37" s="11">
        <v>45111</v>
      </c>
    </row>
    <row r="38" spans="2:9" x14ac:dyDescent="0.25">
      <c r="B38" s="10" t="s">
        <v>78</v>
      </c>
      <c r="C38" s="32" t="s">
        <v>27</v>
      </c>
      <c r="D38" s="10">
        <v>700</v>
      </c>
      <c r="E38" s="15">
        <v>750</v>
      </c>
      <c r="F38" s="10" t="s">
        <v>80</v>
      </c>
      <c r="G38" s="10" t="s">
        <v>43</v>
      </c>
      <c r="H38" s="15">
        <f t="shared" si="1"/>
        <v>525000</v>
      </c>
      <c r="I38" s="11">
        <v>45113</v>
      </c>
    </row>
    <row r="39" spans="2:9" x14ac:dyDescent="0.25">
      <c r="B39" s="10" t="s">
        <v>72</v>
      </c>
      <c r="C39" s="32" t="s">
        <v>27</v>
      </c>
      <c r="D39" s="10">
        <v>500</v>
      </c>
      <c r="E39" s="15">
        <v>750</v>
      </c>
      <c r="F39" s="10" t="s">
        <v>80</v>
      </c>
      <c r="G39" s="10" t="s">
        <v>43</v>
      </c>
      <c r="H39" s="15">
        <f t="shared" si="1"/>
        <v>375000</v>
      </c>
      <c r="I39" s="11">
        <v>45127</v>
      </c>
    </row>
    <row r="40" spans="2:9" x14ac:dyDescent="0.25">
      <c r="B40" s="10" t="s">
        <v>85</v>
      </c>
      <c r="C40" s="32" t="s">
        <v>27</v>
      </c>
      <c r="D40" s="10">
        <v>500</v>
      </c>
      <c r="E40" s="15">
        <v>750</v>
      </c>
      <c r="F40" s="10" t="s">
        <v>80</v>
      </c>
      <c r="G40" s="10" t="s">
        <v>43</v>
      </c>
      <c r="H40" s="15">
        <f t="shared" si="1"/>
        <v>375000</v>
      </c>
      <c r="I40" s="11">
        <v>45127</v>
      </c>
    </row>
    <row r="41" spans="2:9" x14ac:dyDescent="0.25">
      <c r="B41" s="10" t="s">
        <v>86</v>
      </c>
      <c r="C41" s="32" t="s">
        <v>27</v>
      </c>
      <c r="D41" s="10">
        <v>500</v>
      </c>
      <c r="E41" s="15">
        <v>750</v>
      </c>
      <c r="F41" s="10" t="s">
        <v>80</v>
      </c>
      <c r="G41" s="10" t="s">
        <v>43</v>
      </c>
      <c r="H41" s="15">
        <f t="shared" si="1"/>
        <v>375000</v>
      </c>
      <c r="I41" s="11">
        <v>45127</v>
      </c>
    </row>
    <row r="42" spans="2:9" x14ac:dyDescent="0.25">
      <c r="B42" s="10" t="s">
        <v>73</v>
      </c>
      <c r="C42" s="32" t="s">
        <v>27</v>
      </c>
      <c r="D42" s="10">
        <v>500</v>
      </c>
      <c r="E42" s="15">
        <v>750</v>
      </c>
      <c r="F42" s="10" t="s">
        <v>80</v>
      </c>
      <c r="G42" s="10" t="s">
        <v>43</v>
      </c>
      <c r="H42" s="15">
        <f t="shared" si="1"/>
        <v>375000</v>
      </c>
      <c r="I42" s="11">
        <v>45127</v>
      </c>
    </row>
    <row r="43" spans="2:9" x14ac:dyDescent="0.25">
      <c r="B43" s="10" t="s">
        <v>87</v>
      </c>
      <c r="C43" s="32" t="s">
        <v>27</v>
      </c>
      <c r="D43" s="10">
        <v>500</v>
      </c>
      <c r="E43" s="15">
        <v>750</v>
      </c>
      <c r="F43" s="10" t="s">
        <v>80</v>
      </c>
      <c r="G43" s="10" t="s">
        <v>43</v>
      </c>
      <c r="H43" s="15">
        <f t="shared" si="1"/>
        <v>375000</v>
      </c>
      <c r="I43" s="11">
        <v>45127</v>
      </c>
    </row>
    <row r="44" spans="2:9" x14ac:dyDescent="0.25">
      <c r="B44" s="10" t="s">
        <v>74</v>
      </c>
      <c r="C44" s="32" t="s">
        <v>27</v>
      </c>
      <c r="D44" s="10">
        <v>500</v>
      </c>
      <c r="E44" s="15">
        <v>750</v>
      </c>
      <c r="F44" s="10" t="s">
        <v>80</v>
      </c>
      <c r="G44" s="10" t="s">
        <v>43</v>
      </c>
      <c r="H44" s="15">
        <f t="shared" si="1"/>
        <v>375000</v>
      </c>
      <c r="I44" s="11">
        <v>45127</v>
      </c>
    </row>
    <row r="45" spans="2:9" x14ac:dyDescent="0.25">
      <c r="B45" s="10" t="s">
        <v>88</v>
      </c>
      <c r="C45" s="32" t="s">
        <v>27</v>
      </c>
      <c r="D45" s="10">
        <v>500</v>
      </c>
      <c r="E45" s="15">
        <v>750</v>
      </c>
      <c r="F45" s="10" t="s">
        <v>80</v>
      </c>
      <c r="G45" s="10" t="s">
        <v>43</v>
      </c>
      <c r="H45" s="15">
        <f t="shared" si="1"/>
        <v>375000</v>
      </c>
      <c r="I45" s="11">
        <v>45127</v>
      </c>
    </row>
    <row r="46" spans="2:9" x14ac:dyDescent="0.25">
      <c r="B46" s="10" t="s">
        <v>89</v>
      </c>
      <c r="C46" s="32" t="s">
        <v>27</v>
      </c>
      <c r="D46" s="10">
        <v>500</v>
      </c>
      <c r="E46" s="15">
        <v>750</v>
      </c>
      <c r="F46" s="10" t="s">
        <v>80</v>
      </c>
      <c r="G46" s="10" t="s">
        <v>43</v>
      </c>
      <c r="H46" s="15">
        <f t="shared" si="1"/>
        <v>375000</v>
      </c>
      <c r="I46" s="11">
        <v>45127</v>
      </c>
    </row>
    <row r="47" spans="2:9" x14ac:dyDescent="0.25">
      <c r="B47" s="10" t="s">
        <v>50</v>
      </c>
      <c r="C47" s="32" t="s">
        <v>27</v>
      </c>
      <c r="D47" s="10">
        <v>400</v>
      </c>
      <c r="E47" s="15">
        <v>750</v>
      </c>
      <c r="F47" s="10" t="s">
        <v>80</v>
      </c>
      <c r="G47" s="10" t="s">
        <v>43</v>
      </c>
      <c r="H47" s="15">
        <f t="shared" si="1"/>
        <v>300000</v>
      </c>
      <c r="I47" s="11">
        <v>45127</v>
      </c>
    </row>
    <row r="48" spans="2:9" x14ac:dyDescent="0.25">
      <c r="B48" s="10" t="s">
        <v>48</v>
      </c>
      <c r="C48" s="32" t="s">
        <v>27</v>
      </c>
      <c r="D48" s="10">
        <v>400</v>
      </c>
      <c r="E48" s="15">
        <v>750</v>
      </c>
      <c r="F48" s="10" t="s">
        <v>80</v>
      </c>
      <c r="G48" s="10" t="s">
        <v>43</v>
      </c>
      <c r="H48" s="15">
        <f t="shared" si="1"/>
        <v>300000</v>
      </c>
      <c r="I48" s="11">
        <v>45127</v>
      </c>
    </row>
    <row r="49" spans="2:9" x14ac:dyDescent="0.25">
      <c r="B49" s="10" t="s">
        <v>46</v>
      </c>
      <c r="C49" s="32" t="s">
        <v>27</v>
      </c>
      <c r="D49" s="10">
        <v>400</v>
      </c>
      <c r="E49" s="15">
        <v>750</v>
      </c>
      <c r="F49" s="10" t="s">
        <v>80</v>
      </c>
      <c r="G49" s="10" t="s">
        <v>43</v>
      </c>
      <c r="H49" s="15">
        <f t="shared" si="1"/>
        <v>300000</v>
      </c>
      <c r="I49" s="11">
        <v>45127</v>
      </c>
    </row>
    <row r="50" spans="2:9" x14ac:dyDescent="0.25">
      <c r="B50" s="10" t="s">
        <v>45</v>
      </c>
      <c r="C50" s="32" t="s">
        <v>27</v>
      </c>
      <c r="D50" s="10">
        <v>400</v>
      </c>
      <c r="E50" s="15">
        <v>750</v>
      </c>
      <c r="F50" s="10" t="s">
        <v>80</v>
      </c>
      <c r="G50" s="10" t="s">
        <v>43</v>
      </c>
      <c r="H50" s="15">
        <f t="shared" si="1"/>
        <v>300000</v>
      </c>
      <c r="I50" s="11">
        <v>45127</v>
      </c>
    </row>
    <row r="51" spans="2:9" x14ac:dyDescent="0.25">
      <c r="B51" s="10" t="s">
        <v>75</v>
      </c>
      <c r="C51" s="32" t="s">
        <v>27</v>
      </c>
      <c r="D51" s="10">
        <v>500</v>
      </c>
      <c r="E51" s="15">
        <v>750</v>
      </c>
      <c r="F51" s="10" t="s">
        <v>80</v>
      </c>
      <c r="G51" s="10" t="s">
        <v>43</v>
      </c>
      <c r="H51" s="15">
        <f t="shared" si="1"/>
        <v>375000</v>
      </c>
      <c r="I51" s="11">
        <v>45127</v>
      </c>
    </row>
    <row r="52" spans="2:9" x14ac:dyDescent="0.25">
      <c r="B52" s="10" t="s">
        <v>54</v>
      </c>
      <c r="C52" s="32" t="s">
        <v>27</v>
      </c>
      <c r="D52" s="10">
        <v>400</v>
      </c>
      <c r="E52" s="15">
        <v>750</v>
      </c>
      <c r="F52" s="10" t="s">
        <v>80</v>
      </c>
      <c r="G52" s="10" t="s">
        <v>43</v>
      </c>
      <c r="H52" s="15">
        <f t="shared" si="1"/>
        <v>300000</v>
      </c>
      <c r="I52" s="11">
        <v>45127</v>
      </c>
    </row>
    <row r="53" spans="2:9" x14ac:dyDescent="0.25">
      <c r="B53" s="10" t="s">
        <v>72</v>
      </c>
      <c r="C53" s="32" t="s">
        <v>27</v>
      </c>
      <c r="D53" s="10">
        <v>500</v>
      </c>
      <c r="E53" s="15">
        <v>750</v>
      </c>
      <c r="F53" s="10" t="s">
        <v>80</v>
      </c>
      <c r="G53" s="10" t="s">
        <v>43</v>
      </c>
      <c r="H53" s="15">
        <f t="shared" si="1"/>
        <v>375000</v>
      </c>
      <c r="I53" s="11">
        <v>45127</v>
      </c>
    </row>
    <row r="54" spans="2:9" x14ac:dyDescent="0.25">
      <c r="B54" s="10" t="s">
        <v>86</v>
      </c>
      <c r="C54" s="32" t="s">
        <v>27</v>
      </c>
      <c r="D54" s="10">
        <v>400</v>
      </c>
      <c r="E54" s="15">
        <v>750</v>
      </c>
      <c r="F54" s="10" t="s">
        <v>80</v>
      </c>
      <c r="G54" s="10" t="s">
        <v>43</v>
      </c>
      <c r="H54" s="15">
        <f t="shared" si="1"/>
        <v>300000</v>
      </c>
      <c r="I54" s="11">
        <v>45127</v>
      </c>
    </row>
    <row r="55" spans="2:9" x14ac:dyDescent="0.25">
      <c r="B55" s="10" t="s">
        <v>85</v>
      </c>
      <c r="C55" s="32" t="s">
        <v>27</v>
      </c>
      <c r="D55" s="10">
        <v>300</v>
      </c>
      <c r="E55" s="15">
        <v>750</v>
      </c>
      <c r="F55" s="10" t="s">
        <v>80</v>
      </c>
      <c r="G55" s="10" t="s">
        <v>43</v>
      </c>
      <c r="H55" s="15">
        <f t="shared" si="1"/>
        <v>225000</v>
      </c>
      <c r="I55" s="11">
        <v>45127</v>
      </c>
    </row>
    <row r="56" spans="2:9" x14ac:dyDescent="0.25">
      <c r="B56" s="10" t="s">
        <v>88</v>
      </c>
      <c r="C56" s="32" t="s">
        <v>27</v>
      </c>
      <c r="D56" s="10">
        <v>500</v>
      </c>
      <c r="E56" s="15">
        <v>750</v>
      </c>
      <c r="F56" s="10" t="s">
        <v>80</v>
      </c>
      <c r="G56" s="10" t="s">
        <v>43</v>
      </c>
      <c r="H56" s="15">
        <f t="shared" si="1"/>
        <v>375000</v>
      </c>
      <c r="I56" s="11">
        <v>45127</v>
      </c>
    </row>
    <row r="57" spans="2:9" x14ac:dyDescent="0.25">
      <c r="B57" s="10" t="s">
        <v>53</v>
      </c>
      <c r="C57" s="32" t="s">
        <v>27</v>
      </c>
      <c r="D57" s="10">
        <v>400</v>
      </c>
      <c r="E57" s="15">
        <v>750</v>
      </c>
      <c r="F57" s="10" t="s">
        <v>80</v>
      </c>
      <c r="G57" s="10" t="s">
        <v>43</v>
      </c>
      <c r="H57" s="15">
        <f t="shared" si="1"/>
        <v>300000</v>
      </c>
      <c r="I57" s="11">
        <v>45127</v>
      </c>
    </row>
    <row r="58" spans="2:9" x14ac:dyDescent="0.25">
      <c r="B58" s="10" t="s">
        <v>76</v>
      </c>
      <c r="C58" s="32" t="s">
        <v>27</v>
      </c>
      <c r="D58" s="10">
        <v>400</v>
      </c>
      <c r="E58" s="15">
        <v>750</v>
      </c>
      <c r="F58" s="10" t="s">
        <v>80</v>
      </c>
      <c r="G58" s="10" t="s">
        <v>43</v>
      </c>
      <c r="H58" s="15">
        <f t="shared" si="1"/>
        <v>300000</v>
      </c>
      <c r="I58" s="11">
        <v>45127</v>
      </c>
    </row>
    <row r="59" spans="2:9" x14ac:dyDescent="0.25">
      <c r="B59" s="10" t="s">
        <v>73</v>
      </c>
      <c r="C59" s="32" t="s">
        <v>27</v>
      </c>
      <c r="D59" s="10">
        <v>500</v>
      </c>
      <c r="E59" s="15">
        <v>750</v>
      </c>
      <c r="F59" s="10" t="s">
        <v>80</v>
      </c>
      <c r="G59" s="10" t="s">
        <v>43</v>
      </c>
      <c r="H59" s="15">
        <f t="shared" si="1"/>
        <v>375000</v>
      </c>
      <c r="I59" s="11">
        <v>45127</v>
      </c>
    </row>
    <row r="60" spans="2:9" x14ac:dyDescent="0.25">
      <c r="B60" s="10" t="s">
        <v>50</v>
      </c>
      <c r="C60" s="32" t="s">
        <v>27</v>
      </c>
      <c r="D60" s="10">
        <v>300</v>
      </c>
      <c r="E60" s="15">
        <v>750</v>
      </c>
      <c r="F60" s="10" t="s">
        <v>80</v>
      </c>
      <c r="G60" s="10" t="s">
        <v>43</v>
      </c>
      <c r="H60" s="15">
        <f t="shared" si="1"/>
        <v>225000</v>
      </c>
      <c r="I60" s="11">
        <v>45127</v>
      </c>
    </row>
    <row r="61" spans="2:9" x14ac:dyDescent="0.25">
      <c r="B61" s="10" t="s">
        <v>90</v>
      </c>
      <c r="C61" s="32" t="s">
        <v>27</v>
      </c>
      <c r="D61" s="10">
        <v>300</v>
      </c>
      <c r="E61" s="15">
        <v>750</v>
      </c>
      <c r="F61" s="10" t="s">
        <v>80</v>
      </c>
      <c r="G61" s="10" t="s">
        <v>43</v>
      </c>
      <c r="H61" s="15">
        <f t="shared" si="1"/>
        <v>225000</v>
      </c>
      <c r="I61" s="11">
        <v>45127</v>
      </c>
    </row>
    <row r="62" spans="2:9" x14ac:dyDescent="0.25">
      <c r="B62" s="10" t="s">
        <v>74</v>
      </c>
      <c r="C62" s="32" t="s">
        <v>27</v>
      </c>
      <c r="D62" s="10">
        <v>400</v>
      </c>
      <c r="E62" s="15">
        <v>750</v>
      </c>
      <c r="F62" s="10" t="s">
        <v>80</v>
      </c>
      <c r="G62" s="10" t="s">
        <v>43</v>
      </c>
      <c r="H62" s="15">
        <f t="shared" si="1"/>
        <v>300000</v>
      </c>
      <c r="I62" s="11">
        <v>45127</v>
      </c>
    </row>
    <row r="63" spans="2:9" x14ac:dyDescent="0.25">
      <c r="B63" s="10" t="s">
        <v>47</v>
      </c>
      <c r="C63" s="32" t="s">
        <v>27</v>
      </c>
      <c r="D63" s="10">
        <v>250</v>
      </c>
      <c r="E63" s="15">
        <v>750</v>
      </c>
      <c r="F63" s="10" t="s">
        <v>80</v>
      </c>
      <c r="G63" s="10" t="s">
        <v>43</v>
      </c>
      <c r="H63" s="15">
        <f t="shared" si="1"/>
        <v>187500</v>
      </c>
      <c r="I63" s="11">
        <v>45127</v>
      </c>
    </row>
    <row r="64" spans="2:9" x14ac:dyDescent="0.25">
      <c r="B64" s="10" t="s">
        <v>49</v>
      </c>
      <c r="C64" s="32" t="s">
        <v>27</v>
      </c>
      <c r="D64" s="10">
        <v>250</v>
      </c>
      <c r="E64" s="15">
        <v>750</v>
      </c>
      <c r="F64" s="10" t="s">
        <v>80</v>
      </c>
      <c r="G64" s="10" t="s">
        <v>43</v>
      </c>
      <c r="H64" s="15">
        <f t="shared" si="1"/>
        <v>187500</v>
      </c>
      <c r="I64" s="11">
        <v>45127</v>
      </c>
    </row>
    <row r="65" spans="2:9" x14ac:dyDescent="0.25">
      <c r="B65" s="10" t="s">
        <v>45</v>
      </c>
      <c r="C65" s="32" t="s">
        <v>27</v>
      </c>
      <c r="D65" s="10">
        <v>250</v>
      </c>
      <c r="E65" s="15">
        <v>750</v>
      </c>
      <c r="F65" s="10" t="s">
        <v>80</v>
      </c>
      <c r="G65" s="10" t="s">
        <v>43</v>
      </c>
      <c r="H65" s="15">
        <f t="shared" si="1"/>
        <v>187500</v>
      </c>
      <c r="I65" s="11">
        <v>45127</v>
      </c>
    </row>
    <row r="66" spans="2:9" x14ac:dyDescent="0.25">
      <c r="B66" s="10" t="s">
        <v>51</v>
      </c>
      <c r="C66" s="32" t="s">
        <v>27</v>
      </c>
      <c r="D66" s="10">
        <v>250</v>
      </c>
      <c r="E66" s="15">
        <v>750</v>
      </c>
      <c r="F66" s="10" t="s">
        <v>80</v>
      </c>
      <c r="G66" s="10" t="s">
        <v>43</v>
      </c>
      <c r="H66" s="15">
        <f t="shared" si="1"/>
        <v>187500</v>
      </c>
      <c r="I66" s="11">
        <v>45127</v>
      </c>
    </row>
    <row r="67" spans="2:9" x14ac:dyDescent="0.25">
      <c r="B67" s="102"/>
      <c r="C67" s="102"/>
      <c r="D67" s="102"/>
      <c r="E67" s="102"/>
      <c r="F67" s="102"/>
      <c r="G67" s="102"/>
      <c r="H67" s="102"/>
      <c r="I67" s="102"/>
    </row>
    <row r="68" spans="2:9" x14ac:dyDescent="0.25">
      <c r="B68" s="10" t="s">
        <v>194</v>
      </c>
      <c r="C68" s="10"/>
      <c r="D68" s="10">
        <v>1050</v>
      </c>
      <c r="E68" s="15">
        <v>750</v>
      </c>
      <c r="F68" s="10"/>
      <c r="G68" s="10"/>
      <c r="H68" s="15">
        <f t="shared" si="1"/>
        <v>787500</v>
      </c>
      <c r="I68" s="10"/>
    </row>
    <row r="69" spans="2:9" x14ac:dyDescent="0.25">
      <c r="B69" s="10" t="s">
        <v>193</v>
      </c>
      <c r="C69" s="10"/>
      <c r="D69" s="10">
        <v>1050</v>
      </c>
      <c r="E69" s="15">
        <v>750</v>
      </c>
      <c r="F69" s="10"/>
      <c r="G69" s="10"/>
      <c r="H69" s="15">
        <f t="shared" si="1"/>
        <v>787500</v>
      </c>
      <c r="I69" s="10"/>
    </row>
    <row r="70" spans="2:9" x14ac:dyDescent="0.25">
      <c r="B70" s="10" t="s">
        <v>61</v>
      </c>
      <c r="C70" s="10"/>
      <c r="D70" s="10">
        <v>700</v>
      </c>
      <c r="E70" s="15">
        <v>750</v>
      </c>
      <c r="F70" s="10"/>
      <c r="G70" s="10"/>
      <c r="H70" s="15">
        <f t="shared" si="1"/>
        <v>525000</v>
      </c>
      <c r="I70" s="10"/>
    </row>
    <row r="71" spans="2:9" x14ac:dyDescent="0.25">
      <c r="B71" s="10" t="s">
        <v>78</v>
      </c>
      <c r="C71" s="10"/>
      <c r="D71" s="10">
        <v>700</v>
      </c>
      <c r="E71" s="15">
        <v>750</v>
      </c>
      <c r="F71" s="10"/>
      <c r="G71" s="10"/>
      <c r="H71" s="15">
        <f t="shared" si="1"/>
        <v>525000</v>
      </c>
      <c r="I71" s="10"/>
    </row>
    <row r="72" spans="2:9" ht="15.75" x14ac:dyDescent="0.25">
      <c r="B72" s="10"/>
      <c r="C72" s="35" t="s">
        <v>103</v>
      </c>
      <c r="D72" s="34">
        <f>D68+D69+D70</f>
        <v>2800</v>
      </c>
      <c r="E72" s="10"/>
      <c r="F72" s="10"/>
      <c r="G72" s="34" t="s">
        <v>104</v>
      </c>
      <c r="H72" s="36"/>
      <c r="I72" s="10"/>
    </row>
    <row r="73" spans="2:9" x14ac:dyDescent="0.25">
      <c r="B73" s="10"/>
      <c r="C73" s="10"/>
      <c r="D73" s="10"/>
      <c r="E73" s="10"/>
      <c r="F73" s="10"/>
      <c r="G73" s="10"/>
      <c r="H73" s="10"/>
      <c r="I73" s="10"/>
    </row>
    <row r="74" spans="2:9" x14ac:dyDescent="0.25">
      <c r="B74" s="10"/>
      <c r="C74" s="10"/>
      <c r="D74" s="10"/>
      <c r="E74" s="10"/>
      <c r="F74" s="10"/>
      <c r="G74" s="34" t="s">
        <v>28</v>
      </c>
      <c r="H74" s="36">
        <f>H68+H69+H70+H71</f>
        <v>2625000</v>
      </c>
      <c r="I74" s="10"/>
    </row>
    <row r="76" spans="2:9" x14ac:dyDescent="0.25">
      <c r="G76" s="111" t="s">
        <v>71</v>
      </c>
      <c r="H76" s="110">
        <f>H74</f>
        <v>2625000</v>
      </c>
    </row>
    <row r="79" spans="2:9" ht="18.75" x14ac:dyDescent="0.25">
      <c r="B79" s="16" t="s">
        <v>41</v>
      </c>
      <c r="C79" s="16" t="s">
        <v>1</v>
      </c>
      <c r="D79" s="16" t="s">
        <v>79</v>
      </c>
      <c r="E79" s="16" t="s">
        <v>5</v>
      </c>
      <c r="F79" s="16" t="s">
        <v>24</v>
      </c>
      <c r="G79" s="16" t="s">
        <v>42</v>
      </c>
      <c r="H79" s="16" t="s">
        <v>28</v>
      </c>
      <c r="I79" s="16" t="s">
        <v>9</v>
      </c>
    </row>
    <row r="80" spans="2:9" x14ac:dyDescent="0.25">
      <c r="B80" s="10" t="s">
        <v>88</v>
      </c>
      <c r="C80" s="32" t="s">
        <v>27</v>
      </c>
      <c r="D80" s="10">
        <v>250</v>
      </c>
      <c r="E80" s="15">
        <v>750</v>
      </c>
      <c r="F80" s="10"/>
      <c r="G80" s="10"/>
      <c r="H80" s="15">
        <f t="shared" ref="H80:H96" si="2">D80*E80</f>
        <v>187500</v>
      </c>
      <c r="I80" s="11">
        <v>45232</v>
      </c>
    </row>
    <row r="81" spans="2:9" x14ac:dyDescent="0.25">
      <c r="B81" s="10" t="s">
        <v>50</v>
      </c>
      <c r="C81" s="32" t="s">
        <v>27</v>
      </c>
      <c r="D81" s="10">
        <v>250</v>
      </c>
      <c r="E81" s="15">
        <v>750</v>
      </c>
      <c r="F81" s="10"/>
      <c r="G81" s="10"/>
      <c r="H81" s="15">
        <f t="shared" si="2"/>
        <v>187500</v>
      </c>
      <c r="I81" s="11">
        <v>45232</v>
      </c>
    </row>
    <row r="82" spans="2:9" x14ac:dyDescent="0.25">
      <c r="B82" s="10" t="s">
        <v>74</v>
      </c>
      <c r="C82" s="32" t="s">
        <v>27</v>
      </c>
      <c r="D82" s="10">
        <v>250</v>
      </c>
      <c r="E82" s="15">
        <v>750</v>
      </c>
      <c r="F82" s="10"/>
      <c r="G82" s="10"/>
      <c r="H82" s="15">
        <f t="shared" si="2"/>
        <v>187500</v>
      </c>
      <c r="I82" s="11">
        <v>45232</v>
      </c>
    </row>
    <row r="83" spans="2:9" x14ac:dyDescent="0.25">
      <c r="B83" s="10" t="s">
        <v>91</v>
      </c>
      <c r="C83" s="32" t="s">
        <v>27</v>
      </c>
      <c r="D83" s="10">
        <v>250</v>
      </c>
      <c r="E83" s="15">
        <v>750</v>
      </c>
      <c r="F83" s="10"/>
      <c r="G83" s="10"/>
      <c r="H83" s="15">
        <f t="shared" si="2"/>
        <v>187500</v>
      </c>
      <c r="I83" s="11">
        <v>45232</v>
      </c>
    </row>
    <row r="84" spans="2:9" x14ac:dyDescent="0.25">
      <c r="B84" s="10" t="s">
        <v>73</v>
      </c>
      <c r="C84" s="32" t="s">
        <v>27</v>
      </c>
      <c r="D84" s="10">
        <v>250</v>
      </c>
      <c r="E84" s="15">
        <v>750</v>
      </c>
      <c r="F84" s="10"/>
      <c r="G84" s="10"/>
      <c r="H84" s="15">
        <f t="shared" si="2"/>
        <v>187500</v>
      </c>
      <c r="I84" s="11">
        <v>45232</v>
      </c>
    </row>
    <row r="85" spans="2:9" x14ac:dyDescent="0.25">
      <c r="B85" s="10" t="s">
        <v>47</v>
      </c>
      <c r="C85" s="32" t="s">
        <v>27</v>
      </c>
      <c r="D85" s="10">
        <v>200</v>
      </c>
      <c r="E85" s="15">
        <v>750</v>
      </c>
      <c r="F85" s="10"/>
      <c r="G85" s="10"/>
      <c r="H85" s="15">
        <f t="shared" si="2"/>
        <v>150000</v>
      </c>
      <c r="I85" s="11">
        <v>45232</v>
      </c>
    </row>
    <row r="86" spans="2:9" x14ac:dyDescent="0.25">
      <c r="B86" s="10" t="s">
        <v>49</v>
      </c>
      <c r="C86" s="32" t="s">
        <v>27</v>
      </c>
      <c r="D86" s="10">
        <v>200</v>
      </c>
      <c r="E86" s="15">
        <v>750</v>
      </c>
      <c r="F86" s="10"/>
      <c r="G86" s="10"/>
      <c r="H86" s="15">
        <f t="shared" si="2"/>
        <v>150000</v>
      </c>
      <c r="I86" s="11">
        <v>45232</v>
      </c>
    </row>
    <row r="87" spans="2:9" x14ac:dyDescent="0.25">
      <c r="B87" s="10" t="s">
        <v>45</v>
      </c>
      <c r="C87" s="32" t="s">
        <v>27</v>
      </c>
      <c r="D87" s="10">
        <v>200</v>
      </c>
      <c r="E87" s="15">
        <v>750</v>
      </c>
      <c r="F87" s="10"/>
      <c r="G87" s="10"/>
      <c r="H87" s="15">
        <f t="shared" si="2"/>
        <v>150000</v>
      </c>
      <c r="I87" s="11">
        <v>45232</v>
      </c>
    </row>
    <row r="88" spans="2:9" x14ac:dyDescent="0.25">
      <c r="B88" s="10" t="s">
        <v>51</v>
      </c>
      <c r="C88" s="32" t="s">
        <v>27</v>
      </c>
      <c r="D88" s="10">
        <v>200</v>
      </c>
      <c r="E88" s="15">
        <v>750</v>
      </c>
      <c r="F88" s="10"/>
      <c r="G88" s="10"/>
      <c r="H88" s="15">
        <f t="shared" si="2"/>
        <v>150000</v>
      </c>
      <c r="I88" s="11">
        <v>45232</v>
      </c>
    </row>
    <row r="89" spans="2:9" x14ac:dyDescent="0.25">
      <c r="B89" s="10" t="s">
        <v>46</v>
      </c>
      <c r="C89" s="32" t="s">
        <v>27</v>
      </c>
      <c r="D89" s="10">
        <v>200</v>
      </c>
      <c r="E89" s="15">
        <v>750</v>
      </c>
      <c r="F89" s="10"/>
      <c r="G89" s="10"/>
      <c r="H89" s="15">
        <f t="shared" si="2"/>
        <v>150000</v>
      </c>
      <c r="I89" s="11">
        <v>45232</v>
      </c>
    </row>
    <row r="90" spans="2:9" x14ac:dyDescent="0.25">
      <c r="B90" s="10" t="s">
        <v>87</v>
      </c>
      <c r="C90" s="32" t="s">
        <v>27</v>
      </c>
      <c r="D90" s="10">
        <v>200</v>
      </c>
      <c r="E90" s="15">
        <v>750</v>
      </c>
      <c r="F90" s="10"/>
      <c r="G90" s="10"/>
      <c r="H90" s="15">
        <f t="shared" si="2"/>
        <v>150000</v>
      </c>
      <c r="I90" s="11">
        <v>45232</v>
      </c>
    </row>
    <row r="91" spans="2:9" x14ac:dyDescent="0.25">
      <c r="B91" s="10" t="s">
        <v>216</v>
      </c>
      <c r="C91" s="32" t="s">
        <v>27</v>
      </c>
      <c r="D91" s="10">
        <v>500</v>
      </c>
      <c r="E91" s="15">
        <v>750</v>
      </c>
      <c r="F91" s="10"/>
      <c r="G91" s="10"/>
      <c r="H91" s="15">
        <f t="shared" si="2"/>
        <v>375000</v>
      </c>
      <c r="I91" s="11">
        <v>45232</v>
      </c>
    </row>
    <row r="92" spans="2:9" x14ac:dyDescent="0.25">
      <c r="B92" s="10" t="s">
        <v>217</v>
      </c>
      <c r="C92" s="32" t="s">
        <v>27</v>
      </c>
      <c r="D92" s="10">
        <v>500</v>
      </c>
      <c r="E92" s="15">
        <v>750</v>
      </c>
      <c r="F92" s="10"/>
      <c r="G92" s="10"/>
      <c r="H92" s="15">
        <f t="shared" si="2"/>
        <v>375000</v>
      </c>
      <c r="I92" s="11">
        <v>45232</v>
      </c>
    </row>
    <row r="93" spans="2:9" x14ac:dyDescent="0.25">
      <c r="B93" s="10" t="s">
        <v>218</v>
      </c>
      <c r="C93" s="32" t="s">
        <v>27</v>
      </c>
      <c r="D93" s="10">
        <v>600</v>
      </c>
      <c r="E93" s="15">
        <v>750</v>
      </c>
      <c r="F93" s="10"/>
      <c r="G93" s="10"/>
      <c r="H93" s="15">
        <f t="shared" si="2"/>
        <v>450000</v>
      </c>
      <c r="I93" s="11">
        <v>45232</v>
      </c>
    </row>
    <row r="94" spans="2:9" x14ac:dyDescent="0.25">
      <c r="B94" s="10" t="s">
        <v>219</v>
      </c>
      <c r="C94" s="32" t="s">
        <v>27</v>
      </c>
      <c r="D94" s="10">
        <v>600</v>
      </c>
      <c r="E94" s="15">
        <v>750</v>
      </c>
      <c r="F94" s="10"/>
      <c r="G94" s="10"/>
      <c r="H94" s="15">
        <f t="shared" si="2"/>
        <v>450000</v>
      </c>
      <c r="I94" s="11">
        <v>45232</v>
      </c>
    </row>
    <row r="95" spans="2:9" x14ac:dyDescent="0.25">
      <c r="B95" s="10" t="s">
        <v>220</v>
      </c>
      <c r="C95" s="32" t="s">
        <v>27</v>
      </c>
      <c r="D95" s="10">
        <v>500</v>
      </c>
      <c r="E95" s="15">
        <v>750</v>
      </c>
      <c r="F95" s="10"/>
      <c r="G95" s="10"/>
      <c r="H95" s="15">
        <f t="shared" si="2"/>
        <v>375000</v>
      </c>
      <c r="I95" s="11">
        <v>45232</v>
      </c>
    </row>
    <row r="96" spans="2:9" x14ac:dyDescent="0.25">
      <c r="B96" s="10" t="s">
        <v>221</v>
      </c>
      <c r="C96" s="32" t="s">
        <v>27</v>
      </c>
      <c r="D96" s="10">
        <v>500</v>
      </c>
      <c r="E96" s="15">
        <v>750</v>
      </c>
      <c r="F96" s="10"/>
      <c r="G96" s="10"/>
      <c r="H96" s="15">
        <f t="shared" si="2"/>
        <v>375000</v>
      </c>
      <c r="I96" s="11">
        <v>45232</v>
      </c>
    </row>
    <row r="97" spans="2:9" x14ac:dyDescent="0.25">
      <c r="B97" s="10"/>
      <c r="C97" s="32"/>
      <c r="D97" s="10"/>
      <c r="E97" s="15"/>
      <c r="F97" s="10"/>
      <c r="G97" s="10"/>
      <c r="H97" s="15"/>
      <c r="I97" s="11"/>
    </row>
    <row r="98" spans="2:9" x14ac:dyDescent="0.25">
      <c r="B98" s="10"/>
      <c r="C98" s="10"/>
      <c r="D98" s="10"/>
      <c r="E98" s="10"/>
      <c r="F98" s="10"/>
      <c r="G98" s="10"/>
      <c r="H98" s="10"/>
      <c r="I98" s="10"/>
    </row>
    <row r="99" spans="2:9" x14ac:dyDescent="0.25">
      <c r="B99" s="10"/>
      <c r="C99" s="10"/>
      <c r="D99" s="34">
        <f>D80+D81+D82+D83+D84+D85+D86+D87+D88+D89+D90+D91+D92+D93+D94+D95+D96</f>
        <v>5650</v>
      </c>
      <c r="E99" s="10"/>
      <c r="F99" s="651" t="s">
        <v>32</v>
      </c>
      <c r="G99" s="652"/>
      <c r="H99" s="15">
        <f>H80+H81+H82+H83+H84+H85+H86+H87+H88+H89+H90+H91+H92+H93+H94+H95+H96</f>
        <v>4237500</v>
      </c>
      <c r="I99" s="10"/>
    </row>
    <row r="103" spans="2:9" x14ac:dyDescent="0.25">
      <c r="C103" s="698" t="s">
        <v>280</v>
      </c>
      <c r="D103" s="698"/>
      <c r="E103" s="698"/>
      <c r="F103" s="698"/>
      <c r="G103" s="698"/>
    </row>
    <row r="105" spans="2:9" x14ac:dyDescent="0.25">
      <c r="B105" s="667" t="s">
        <v>0</v>
      </c>
      <c r="C105" s="667" t="s">
        <v>79</v>
      </c>
      <c r="D105" s="680"/>
      <c r="E105" s="667" t="s">
        <v>5</v>
      </c>
      <c r="F105" s="680"/>
      <c r="G105" s="667" t="s">
        <v>107</v>
      </c>
      <c r="H105" s="667" t="s">
        <v>9</v>
      </c>
    </row>
    <row r="106" spans="2:9" x14ac:dyDescent="0.25">
      <c r="B106" s="667"/>
      <c r="C106" s="681"/>
      <c r="D106" s="682"/>
      <c r="E106" s="681"/>
      <c r="F106" s="682"/>
      <c r="G106" s="681"/>
      <c r="H106" s="681"/>
    </row>
    <row r="107" spans="2:9" x14ac:dyDescent="0.25">
      <c r="B107" s="10" t="s">
        <v>54</v>
      </c>
      <c r="C107" s="651">
        <v>400</v>
      </c>
      <c r="D107" s="652"/>
      <c r="E107" s="678">
        <v>750</v>
      </c>
      <c r="F107" s="679"/>
      <c r="G107" s="15">
        <f>C107*E107</f>
        <v>300000</v>
      </c>
      <c r="H107" s="11">
        <v>45272</v>
      </c>
    </row>
    <row r="108" spans="2:9" x14ac:dyDescent="0.25">
      <c r="B108" s="10" t="s">
        <v>253</v>
      </c>
      <c r="C108" s="651">
        <v>300</v>
      </c>
      <c r="D108" s="652"/>
      <c r="E108" s="678">
        <v>750</v>
      </c>
      <c r="F108" s="679"/>
      <c r="G108" s="15">
        <f>C108*E108</f>
        <v>225000</v>
      </c>
      <c r="H108" s="11">
        <v>45272</v>
      </c>
    </row>
    <row r="109" spans="2:9" x14ac:dyDescent="0.25">
      <c r="B109" s="10" t="s">
        <v>51</v>
      </c>
      <c r="C109" s="651">
        <v>400</v>
      </c>
      <c r="D109" s="652"/>
      <c r="E109" s="678">
        <v>750</v>
      </c>
      <c r="F109" s="679"/>
      <c r="G109" s="15">
        <f t="shared" ref="G109:G137" si="3">C109*E109</f>
        <v>300000</v>
      </c>
      <c r="H109" s="11">
        <v>45272</v>
      </c>
    </row>
    <row r="110" spans="2:9" x14ac:dyDescent="0.25">
      <c r="B110" s="10" t="s">
        <v>74</v>
      </c>
      <c r="C110" s="651">
        <v>400</v>
      </c>
      <c r="D110" s="652"/>
      <c r="E110" s="678">
        <v>750</v>
      </c>
      <c r="F110" s="679"/>
      <c r="G110" s="15">
        <f t="shared" si="3"/>
        <v>300000</v>
      </c>
      <c r="H110" s="11">
        <v>45272</v>
      </c>
    </row>
    <row r="111" spans="2:9" x14ac:dyDescent="0.25">
      <c r="B111" s="10" t="s">
        <v>90</v>
      </c>
      <c r="C111" s="651">
        <v>250</v>
      </c>
      <c r="D111" s="652"/>
      <c r="E111" s="678">
        <v>750</v>
      </c>
      <c r="F111" s="679"/>
      <c r="G111" s="15">
        <f t="shared" si="3"/>
        <v>187500</v>
      </c>
      <c r="H111" s="11">
        <v>45273</v>
      </c>
    </row>
    <row r="112" spans="2:9" x14ac:dyDescent="0.25">
      <c r="B112" s="10" t="s">
        <v>48</v>
      </c>
      <c r="C112" s="651">
        <v>250</v>
      </c>
      <c r="D112" s="652"/>
      <c r="E112" s="678">
        <v>750</v>
      </c>
      <c r="F112" s="679"/>
      <c r="G112" s="15">
        <f t="shared" si="3"/>
        <v>187500</v>
      </c>
      <c r="H112" s="11">
        <v>45274</v>
      </c>
    </row>
    <row r="113" spans="2:8" x14ac:dyDescent="0.25">
      <c r="B113" s="10" t="s">
        <v>88</v>
      </c>
      <c r="C113" s="651">
        <v>400</v>
      </c>
      <c r="D113" s="652"/>
      <c r="E113" s="678">
        <v>750</v>
      </c>
      <c r="F113" s="679"/>
      <c r="G113" s="15">
        <f t="shared" si="3"/>
        <v>300000</v>
      </c>
      <c r="H113" s="11">
        <v>45275</v>
      </c>
    </row>
    <row r="114" spans="2:8" x14ac:dyDescent="0.25">
      <c r="B114" s="10" t="s">
        <v>52</v>
      </c>
      <c r="C114" s="651">
        <v>400</v>
      </c>
      <c r="D114" s="652"/>
      <c r="E114" s="678">
        <v>750</v>
      </c>
      <c r="F114" s="679"/>
      <c r="G114" s="15">
        <f t="shared" si="3"/>
        <v>300000</v>
      </c>
      <c r="H114" s="11">
        <v>45275</v>
      </c>
    </row>
    <row r="115" spans="2:8" x14ac:dyDescent="0.25">
      <c r="B115" s="10" t="s">
        <v>89</v>
      </c>
      <c r="C115" s="651">
        <v>200</v>
      </c>
      <c r="D115" s="652"/>
      <c r="E115" s="678">
        <v>750</v>
      </c>
      <c r="F115" s="679"/>
      <c r="G115" s="15">
        <f t="shared" si="3"/>
        <v>150000</v>
      </c>
      <c r="H115" s="11">
        <v>45274</v>
      </c>
    </row>
    <row r="116" spans="2:8" x14ac:dyDescent="0.25">
      <c r="B116" s="10" t="s">
        <v>44</v>
      </c>
      <c r="C116" s="651">
        <v>400</v>
      </c>
      <c r="D116" s="652"/>
      <c r="E116" s="678">
        <v>750</v>
      </c>
      <c r="F116" s="679"/>
      <c r="G116" s="15">
        <f t="shared" si="3"/>
        <v>300000</v>
      </c>
      <c r="H116" s="11">
        <v>45275</v>
      </c>
    </row>
    <row r="117" spans="2:8" x14ac:dyDescent="0.25">
      <c r="B117" s="10" t="s">
        <v>190</v>
      </c>
      <c r="C117" s="651">
        <v>200</v>
      </c>
      <c r="D117" s="652"/>
      <c r="E117" s="678">
        <v>750</v>
      </c>
      <c r="F117" s="679"/>
      <c r="G117" s="15">
        <f t="shared" si="3"/>
        <v>150000</v>
      </c>
      <c r="H117" s="11">
        <v>45275</v>
      </c>
    </row>
    <row r="118" spans="2:8" x14ac:dyDescent="0.25">
      <c r="B118" s="10" t="s">
        <v>91</v>
      </c>
      <c r="C118" s="651">
        <v>250</v>
      </c>
      <c r="D118" s="652"/>
      <c r="E118" s="678">
        <v>750</v>
      </c>
      <c r="F118" s="679"/>
      <c r="G118" s="15">
        <f t="shared" si="3"/>
        <v>187500</v>
      </c>
      <c r="H118" s="11">
        <v>45275</v>
      </c>
    </row>
    <row r="119" spans="2:8" x14ac:dyDescent="0.25">
      <c r="B119" s="10" t="s">
        <v>53</v>
      </c>
      <c r="C119" s="651">
        <v>250</v>
      </c>
      <c r="D119" s="652"/>
      <c r="E119" s="678">
        <v>750</v>
      </c>
      <c r="F119" s="679"/>
      <c r="G119" s="15">
        <f t="shared" si="3"/>
        <v>187500</v>
      </c>
      <c r="H119" s="11">
        <v>45276</v>
      </c>
    </row>
    <row r="120" spans="2:8" x14ac:dyDescent="0.25">
      <c r="B120" s="10" t="s">
        <v>166</v>
      </c>
      <c r="C120" s="651">
        <v>670</v>
      </c>
      <c r="D120" s="652"/>
      <c r="E120" s="678">
        <v>750</v>
      </c>
      <c r="F120" s="679"/>
      <c r="G120" s="15">
        <f t="shared" si="3"/>
        <v>502500</v>
      </c>
      <c r="H120" s="11">
        <v>45277</v>
      </c>
    </row>
    <row r="121" spans="2:8" x14ac:dyDescent="0.25">
      <c r="B121" s="10" t="s">
        <v>48</v>
      </c>
      <c r="C121" s="651">
        <v>350</v>
      </c>
      <c r="D121" s="652"/>
      <c r="E121" s="678">
        <v>750</v>
      </c>
      <c r="F121" s="679"/>
      <c r="G121" s="15">
        <f t="shared" si="3"/>
        <v>262500</v>
      </c>
      <c r="H121" s="11">
        <v>45278</v>
      </c>
    </row>
    <row r="122" spans="2:8" x14ac:dyDescent="0.25">
      <c r="B122" s="10" t="s">
        <v>50</v>
      </c>
      <c r="C122" s="651">
        <v>250</v>
      </c>
      <c r="D122" s="652"/>
      <c r="E122" s="678">
        <v>750</v>
      </c>
      <c r="F122" s="679"/>
      <c r="G122" s="15">
        <f t="shared" si="3"/>
        <v>187500</v>
      </c>
      <c r="H122" s="11">
        <v>45278</v>
      </c>
    </row>
    <row r="123" spans="2:8" x14ac:dyDescent="0.25">
      <c r="B123" s="10" t="s">
        <v>86</v>
      </c>
      <c r="C123" s="651">
        <v>250</v>
      </c>
      <c r="D123" s="652"/>
      <c r="E123" s="678">
        <v>750</v>
      </c>
      <c r="F123" s="679"/>
      <c r="G123" s="15">
        <f t="shared" si="3"/>
        <v>187500</v>
      </c>
      <c r="H123" s="11">
        <v>45278</v>
      </c>
    </row>
    <row r="124" spans="2:8" x14ac:dyDescent="0.25">
      <c r="B124" s="10" t="s">
        <v>253</v>
      </c>
      <c r="C124" s="651">
        <v>250</v>
      </c>
      <c r="D124" s="652"/>
      <c r="E124" s="678">
        <v>750</v>
      </c>
      <c r="F124" s="679"/>
      <c r="G124" s="15">
        <f t="shared" si="3"/>
        <v>187500</v>
      </c>
      <c r="H124" s="11">
        <v>45278</v>
      </c>
    </row>
    <row r="125" spans="2:8" x14ac:dyDescent="0.25">
      <c r="B125" s="10" t="s">
        <v>190</v>
      </c>
      <c r="C125" s="651">
        <v>400</v>
      </c>
      <c r="D125" s="652"/>
      <c r="E125" s="678">
        <v>750</v>
      </c>
      <c r="F125" s="679"/>
      <c r="G125" s="15">
        <f t="shared" si="3"/>
        <v>300000</v>
      </c>
      <c r="H125" s="11">
        <v>45278</v>
      </c>
    </row>
    <row r="126" spans="2:8" x14ac:dyDescent="0.25">
      <c r="B126" s="10" t="s">
        <v>72</v>
      </c>
      <c r="C126" s="651">
        <v>250</v>
      </c>
      <c r="D126" s="652"/>
      <c r="E126" s="678">
        <v>750</v>
      </c>
      <c r="F126" s="679"/>
      <c r="G126" s="15">
        <f t="shared" si="3"/>
        <v>187500</v>
      </c>
      <c r="H126" s="11">
        <v>45281</v>
      </c>
    </row>
    <row r="127" spans="2:8" x14ac:dyDescent="0.25">
      <c r="B127" s="10" t="s">
        <v>76</v>
      </c>
      <c r="C127" s="651">
        <v>400</v>
      </c>
      <c r="D127" s="652"/>
      <c r="E127" s="678">
        <v>750</v>
      </c>
      <c r="F127" s="679"/>
      <c r="G127" s="15">
        <f t="shared" si="3"/>
        <v>300000</v>
      </c>
      <c r="H127" s="11">
        <v>45282</v>
      </c>
    </row>
    <row r="128" spans="2:8" x14ac:dyDescent="0.25">
      <c r="B128" s="10" t="s">
        <v>81</v>
      </c>
      <c r="C128" s="651">
        <v>700</v>
      </c>
      <c r="D128" s="652"/>
      <c r="E128" s="678">
        <v>750</v>
      </c>
      <c r="F128" s="679"/>
      <c r="G128" s="15">
        <f t="shared" si="3"/>
        <v>525000</v>
      </c>
      <c r="H128" s="11">
        <v>45281</v>
      </c>
    </row>
    <row r="129" spans="2:9" x14ac:dyDescent="0.25">
      <c r="B129" s="10" t="s">
        <v>243</v>
      </c>
      <c r="C129" s="651">
        <v>700</v>
      </c>
      <c r="D129" s="652"/>
      <c r="E129" s="678">
        <v>750</v>
      </c>
      <c r="F129" s="679"/>
      <c r="G129" s="15">
        <f t="shared" si="3"/>
        <v>525000</v>
      </c>
      <c r="H129" s="11">
        <v>45281</v>
      </c>
    </row>
    <row r="130" spans="2:9" x14ac:dyDescent="0.25">
      <c r="B130" s="10" t="s">
        <v>266</v>
      </c>
      <c r="C130" s="651">
        <v>400</v>
      </c>
      <c r="D130" s="652"/>
      <c r="E130" s="678">
        <v>750</v>
      </c>
      <c r="F130" s="679"/>
      <c r="G130" s="15">
        <f t="shared" si="3"/>
        <v>300000</v>
      </c>
      <c r="H130" s="11">
        <v>45286</v>
      </c>
    </row>
    <row r="131" spans="2:9" x14ac:dyDescent="0.25">
      <c r="B131" s="10" t="s">
        <v>88</v>
      </c>
      <c r="C131" s="651">
        <v>250</v>
      </c>
      <c r="D131" s="652"/>
      <c r="E131" s="678">
        <v>750</v>
      </c>
      <c r="F131" s="679"/>
      <c r="G131" s="15">
        <f t="shared" si="3"/>
        <v>187500</v>
      </c>
      <c r="H131" s="11">
        <v>45286</v>
      </c>
    </row>
    <row r="132" spans="2:9" x14ac:dyDescent="0.25">
      <c r="B132" s="10" t="s">
        <v>52</v>
      </c>
      <c r="C132" s="651">
        <v>250</v>
      </c>
      <c r="D132" s="652"/>
      <c r="E132" s="678">
        <v>750</v>
      </c>
      <c r="F132" s="679"/>
      <c r="G132" s="15">
        <f t="shared" si="3"/>
        <v>187500</v>
      </c>
      <c r="H132" s="11">
        <v>45286</v>
      </c>
    </row>
    <row r="133" spans="2:9" x14ac:dyDescent="0.25">
      <c r="B133" s="10" t="s">
        <v>74</v>
      </c>
      <c r="C133" s="651">
        <v>250</v>
      </c>
      <c r="D133" s="652"/>
      <c r="E133" s="678">
        <v>750</v>
      </c>
      <c r="F133" s="679"/>
      <c r="G133" s="15">
        <f t="shared" si="3"/>
        <v>187500</v>
      </c>
      <c r="H133" s="11">
        <v>45287</v>
      </c>
    </row>
    <row r="134" spans="2:9" x14ac:dyDescent="0.25">
      <c r="B134" s="10" t="s">
        <v>73</v>
      </c>
      <c r="C134" s="651">
        <v>500</v>
      </c>
      <c r="D134" s="652"/>
      <c r="E134" s="678">
        <v>750</v>
      </c>
      <c r="F134" s="679"/>
      <c r="G134" s="15">
        <f t="shared" si="3"/>
        <v>375000</v>
      </c>
      <c r="H134" s="11">
        <v>45287</v>
      </c>
    </row>
    <row r="135" spans="2:9" x14ac:dyDescent="0.25">
      <c r="B135" s="10" t="s">
        <v>249</v>
      </c>
      <c r="C135" s="651">
        <v>700</v>
      </c>
      <c r="D135" s="652"/>
      <c r="E135" s="678">
        <v>750</v>
      </c>
      <c r="F135" s="679"/>
      <c r="G135" s="15">
        <f t="shared" si="3"/>
        <v>525000</v>
      </c>
      <c r="H135" s="11">
        <v>45288</v>
      </c>
    </row>
    <row r="136" spans="2:9" x14ac:dyDescent="0.25">
      <c r="B136" s="10" t="s">
        <v>166</v>
      </c>
      <c r="C136" s="651">
        <v>700</v>
      </c>
      <c r="D136" s="652"/>
      <c r="E136" s="678">
        <v>750</v>
      </c>
      <c r="F136" s="679"/>
      <c r="G136" s="15">
        <f t="shared" si="3"/>
        <v>525000</v>
      </c>
      <c r="H136" s="11">
        <v>45288</v>
      </c>
    </row>
    <row r="137" spans="2:9" x14ac:dyDescent="0.25">
      <c r="B137" s="10" t="s">
        <v>51</v>
      </c>
      <c r="C137" s="651">
        <v>400</v>
      </c>
      <c r="D137" s="652"/>
      <c r="E137" s="678">
        <v>750</v>
      </c>
      <c r="F137" s="679"/>
      <c r="G137" s="15">
        <f t="shared" si="3"/>
        <v>300000</v>
      </c>
      <c r="H137" s="11">
        <v>45293</v>
      </c>
    </row>
    <row r="138" spans="2:9" x14ac:dyDescent="0.25">
      <c r="B138" s="10"/>
      <c r="C138" s="153"/>
      <c r="D138" s="154"/>
      <c r="E138" s="155"/>
      <c r="F138" s="156"/>
      <c r="G138" s="114"/>
      <c r="H138" s="151"/>
    </row>
    <row r="139" spans="2:9" x14ac:dyDescent="0.25">
      <c r="B139" s="10"/>
      <c r="C139" s="651"/>
      <c r="D139" s="652"/>
      <c r="E139" s="651" t="s">
        <v>32</v>
      </c>
      <c r="F139" s="652"/>
      <c r="G139" s="667" t="s">
        <v>111</v>
      </c>
      <c r="H139" s="668">
        <f>G107+G108+G109+G110+G111+G112+G115+G116+G117+G114+G113+G118+G119+G120+G121+G122+G123+G124+G125+G126+G127+G128+G129+G130+G131+G132+G133+G134+G135+G136+G137</f>
        <v>8827500</v>
      </c>
      <c r="I139" s="668"/>
    </row>
    <row r="140" spans="2:9" x14ac:dyDescent="0.25">
      <c r="G140" s="667"/>
      <c r="H140" s="668"/>
      <c r="I140" s="668"/>
    </row>
    <row r="143" spans="2:9" x14ac:dyDescent="0.25">
      <c r="C143" s="698" t="s">
        <v>279</v>
      </c>
      <c r="D143" s="698"/>
      <c r="E143" s="698"/>
      <c r="F143" s="698"/>
    </row>
    <row r="145" spans="1:8" x14ac:dyDescent="0.25">
      <c r="A145" s="667" t="s">
        <v>281</v>
      </c>
      <c r="B145" s="667" t="s">
        <v>0</v>
      </c>
      <c r="C145" s="667" t="s">
        <v>79</v>
      </c>
      <c r="D145" s="680"/>
      <c r="E145" s="667" t="s">
        <v>5</v>
      </c>
      <c r="F145" s="680"/>
      <c r="G145" s="667" t="s">
        <v>107</v>
      </c>
      <c r="H145" s="667" t="s">
        <v>9</v>
      </c>
    </row>
    <row r="146" spans="1:8" x14ac:dyDescent="0.25">
      <c r="A146" s="667"/>
      <c r="B146" s="667"/>
      <c r="C146" s="681"/>
      <c r="D146" s="682"/>
      <c r="E146" s="681"/>
      <c r="F146" s="682"/>
      <c r="G146" s="681"/>
      <c r="H146" s="681"/>
    </row>
    <row r="147" spans="1:8" x14ac:dyDescent="0.25">
      <c r="A147" s="160">
        <v>1</v>
      </c>
      <c r="B147" s="93" t="s">
        <v>45</v>
      </c>
      <c r="C147" s="651">
        <v>400</v>
      </c>
      <c r="D147" s="652"/>
      <c r="E147" s="678">
        <v>750</v>
      </c>
      <c r="F147" s="679"/>
      <c r="G147" s="15">
        <f>C147*E147</f>
        <v>300000</v>
      </c>
      <c r="H147" s="11">
        <v>45299</v>
      </c>
    </row>
    <row r="148" spans="1:8" x14ac:dyDescent="0.25">
      <c r="A148" s="160">
        <f>A147+1</f>
        <v>2</v>
      </c>
      <c r="B148" s="93" t="s">
        <v>190</v>
      </c>
      <c r="C148" s="651">
        <v>400</v>
      </c>
      <c r="D148" s="652"/>
      <c r="E148" s="678">
        <v>750</v>
      </c>
      <c r="F148" s="679"/>
      <c r="G148" s="15">
        <f>C148*E148</f>
        <v>300000</v>
      </c>
      <c r="H148" s="11">
        <v>45299</v>
      </c>
    </row>
    <row r="149" spans="1:8" x14ac:dyDescent="0.25">
      <c r="A149" s="160">
        <f t="shared" ref="A149:A176" si="4">A148+1</f>
        <v>3</v>
      </c>
      <c r="B149" s="93" t="s">
        <v>44</v>
      </c>
      <c r="C149" s="651">
        <v>400</v>
      </c>
      <c r="D149" s="652"/>
      <c r="E149" s="678">
        <v>750</v>
      </c>
      <c r="F149" s="679"/>
      <c r="G149" s="15">
        <f>C149*E149</f>
        <v>300000</v>
      </c>
      <c r="H149" s="11">
        <v>45299</v>
      </c>
    </row>
    <row r="150" spans="1:8" x14ac:dyDescent="0.25">
      <c r="A150" s="160">
        <f t="shared" si="4"/>
        <v>4</v>
      </c>
      <c r="B150" s="93" t="s">
        <v>75</v>
      </c>
      <c r="C150" s="651">
        <v>500</v>
      </c>
      <c r="D150" s="652"/>
      <c r="E150" s="678">
        <v>750</v>
      </c>
      <c r="F150" s="679"/>
      <c r="G150" s="15">
        <f t="shared" ref="G150:G166" si="5">C150*E150</f>
        <v>375000</v>
      </c>
      <c r="H150" s="11">
        <v>45300</v>
      </c>
    </row>
    <row r="151" spans="1:8" x14ac:dyDescent="0.25">
      <c r="A151" s="160">
        <f t="shared" si="4"/>
        <v>5</v>
      </c>
      <c r="B151" s="93" t="s">
        <v>49</v>
      </c>
      <c r="C151" s="651">
        <v>400</v>
      </c>
      <c r="D151" s="652"/>
      <c r="E151" s="678">
        <v>750</v>
      </c>
      <c r="F151" s="679"/>
      <c r="G151" s="15">
        <f t="shared" si="5"/>
        <v>300000</v>
      </c>
      <c r="H151" s="11">
        <v>45300</v>
      </c>
    </row>
    <row r="152" spans="1:8" x14ac:dyDescent="0.25">
      <c r="A152" s="160">
        <f t="shared" si="4"/>
        <v>6</v>
      </c>
      <c r="B152" s="93" t="s">
        <v>223</v>
      </c>
      <c r="C152" s="651">
        <v>700</v>
      </c>
      <c r="D152" s="652"/>
      <c r="E152" s="678">
        <v>750</v>
      </c>
      <c r="F152" s="679"/>
      <c r="G152" s="15">
        <f t="shared" si="5"/>
        <v>525000</v>
      </c>
      <c r="H152" s="11">
        <v>45303</v>
      </c>
    </row>
    <row r="153" spans="1:8" x14ac:dyDescent="0.25">
      <c r="A153" s="160">
        <f t="shared" si="4"/>
        <v>7</v>
      </c>
      <c r="B153" s="93" t="s">
        <v>72</v>
      </c>
      <c r="C153" s="651">
        <v>400</v>
      </c>
      <c r="D153" s="652"/>
      <c r="E153" s="678">
        <v>750</v>
      </c>
      <c r="F153" s="679"/>
      <c r="G153" s="15">
        <f t="shared" si="5"/>
        <v>300000</v>
      </c>
      <c r="H153" s="11">
        <v>45310</v>
      </c>
    </row>
    <row r="154" spans="1:8" x14ac:dyDescent="0.25">
      <c r="A154" s="160">
        <f t="shared" si="4"/>
        <v>8</v>
      </c>
      <c r="B154" s="93" t="s">
        <v>50</v>
      </c>
      <c r="C154" s="651">
        <v>300</v>
      </c>
      <c r="D154" s="652"/>
      <c r="E154" s="678">
        <v>750</v>
      </c>
      <c r="F154" s="679"/>
      <c r="G154" s="15">
        <f t="shared" si="5"/>
        <v>225000</v>
      </c>
      <c r="H154" s="11">
        <v>45310</v>
      </c>
    </row>
    <row r="155" spans="1:8" x14ac:dyDescent="0.25">
      <c r="A155" s="160">
        <f t="shared" si="4"/>
        <v>9</v>
      </c>
      <c r="B155" s="93" t="s">
        <v>266</v>
      </c>
      <c r="C155" s="651">
        <v>300</v>
      </c>
      <c r="D155" s="652"/>
      <c r="E155" s="678">
        <v>750</v>
      </c>
      <c r="F155" s="679"/>
      <c r="G155" s="15">
        <f t="shared" si="5"/>
        <v>225000</v>
      </c>
      <c r="H155" s="11">
        <v>45310</v>
      </c>
    </row>
    <row r="156" spans="1:8" x14ac:dyDescent="0.25">
      <c r="A156" s="160">
        <f t="shared" si="4"/>
        <v>10</v>
      </c>
      <c r="B156" s="93" t="s">
        <v>86</v>
      </c>
      <c r="C156" s="651">
        <v>400</v>
      </c>
      <c r="D156" s="652"/>
      <c r="E156" s="678">
        <v>750</v>
      </c>
      <c r="F156" s="679"/>
      <c r="G156" s="15">
        <f t="shared" si="5"/>
        <v>300000</v>
      </c>
      <c r="H156" s="11">
        <v>45312</v>
      </c>
    </row>
    <row r="157" spans="1:8" x14ac:dyDescent="0.25">
      <c r="A157" s="160">
        <f t="shared" si="4"/>
        <v>11</v>
      </c>
      <c r="B157" s="93" t="s">
        <v>74</v>
      </c>
      <c r="C157" s="651">
        <v>400</v>
      </c>
      <c r="D157" s="652"/>
      <c r="E157" s="678">
        <v>750</v>
      </c>
      <c r="F157" s="679"/>
      <c r="G157" s="15">
        <f t="shared" si="5"/>
        <v>300000</v>
      </c>
      <c r="H157" s="11">
        <v>45313</v>
      </c>
    </row>
    <row r="158" spans="1:8" x14ac:dyDescent="0.25">
      <c r="A158" s="160">
        <f t="shared" si="4"/>
        <v>12</v>
      </c>
      <c r="B158" s="93" t="s">
        <v>88</v>
      </c>
      <c r="C158" s="651">
        <v>400</v>
      </c>
      <c r="D158" s="652"/>
      <c r="E158" s="678">
        <v>750</v>
      </c>
      <c r="F158" s="679"/>
      <c r="G158" s="15">
        <f t="shared" si="5"/>
        <v>300000</v>
      </c>
      <c r="H158" s="11">
        <v>45313</v>
      </c>
    </row>
    <row r="159" spans="1:8" x14ac:dyDescent="0.25">
      <c r="A159" s="160">
        <f t="shared" si="4"/>
        <v>13</v>
      </c>
      <c r="B159" s="93" t="s">
        <v>51</v>
      </c>
      <c r="C159" s="651">
        <v>400</v>
      </c>
      <c r="D159" s="652"/>
      <c r="E159" s="678">
        <v>750</v>
      </c>
      <c r="F159" s="679"/>
      <c r="G159" s="15">
        <f t="shared" si="5"/>
        <v>300000</v>
      </c>
      <c r="H159" s="11">
        <v>45314</v>
      </c>
    </row>
    <row r="160" spans="1:8" x14ac:dyDescent="0.25">
      <c r="A160" s="160">
        <f t="shared" si="4"/>
        <v>14</v>
      </c>
      <c r="B160" s="93" t="s">
        <v>48</v>
      </c>
      <c r="C160" s="651">
        <v>400</v>
      </c>
      <c r="D160" s="652"/>
      <c r="E160" s="678">
        <v>750</v>
      </c>
      <c r="F160" s="679"/>
      <c r="G160" s="15">
        <f t="shared" si="5"/>
        <v>300000</v>
      </c>
      <c r="H160" s="11">
        <v>45314</v>
      </c>
    </row>
    <row r="161" spans="1:8" x14ac:dyDescent="0.25">
      <c r="A161" s="160">
        <f t="shared" si="4"/>
        <v>15</v>
      </c>
      <c r="B161" s="93" t="s">
        <v>52</v>
      </c>
      <c r="C161" s="651">
        <v>300</v>
      </c>
      <c r="D161" s="652"/>
      <c r="E161" s="678">
        <v>750</v>
      </c>
      <c r="F161" s="679"/>
      <c r="G161" s="15">
        <f t="shared" si="5"/>
        <v>225000</v>
      </c>
      <c r="H161" s="11">
        <v>45314</v>
      </c>
    </row>
    <row r="162" spans="1:8" x14ac:dyDescent="0.25">
      <c r="A162" s="160">
        <f t="shared" si="4"/>
        <v>16</v>
      </c>
      <c r="B162" s="93" t="s">
        <v>85</v>
      </c>
      <c r="C162" s="651">
        <v>300</v>
      </c>
      <c r="D162" s="652"/>
      <c r="E162" s="678">
        <v>750</v>
      </c>
      <c r="F162" s="679"/>
      <c r="G162" s="15">
        <f t="shared" si="5"/>
        <v>225000</v>
      </c>
      <c r="H162" s="11">
        <v>45314</v>
      </c>
    </row>
    <row r="163" spans="1:8" x14ac:dyDescent="0.25">
      <c r="A163" s="160">
        <f t="shared" si="4"/>
        <v>17</v>
      </c>
      <c r="B163" s="93" t="s">
        <v>249</v>
      </c>
      <c r="C163" s="651">
        <v>200</v>
      </c>
      <c r="D163" s="652"/>
      <c r="E163" s="678">
        <v>750</v>
      </c>
      <c r="F163" s="679"/>
      <c r="G163" s="15">
        <f t="shared" si="5"/>
        <v>150000</v>
      </c>
      <c r="H163" s="11">
        <v>45317</v>
      </c>
    </row>
    <row r="164" spans="1:8" x14ac:dyDescent="0.25">
      <c r="A164" s="160">
        <f t="shared" si="4"/>
        <v>18</v>
      </c>
      <c r="B164" s="93" t="s">
        <v>89</v>
      </c>
      <c r="C164" s="651">
        <v>500</v>
      </c>
      <c r="D164" s="652"/>
      <c r="E164" s="678">
        <v>750</v>
      </c>
      <c r="F164" s="679"/>
      <c r="G164" s="15">
        <f t="shared" si="5"/>
        <v>375000</v>
      </c>
      <c r="H164" s="11">
        <v>45319</v>
      </c>
    </row>
    <row r="165" spans="1:8" x14ac:dyDescent="0.25">
      <c r="A165" s="160">
        <f t="shared" si="4"/>
        <v>19</v>
      </c>
      <c r="B165" s="93" t="s">
        <v>53</v>
      </c>
      <c r="C165" s="651">
        <v>250</v>
      </c>
      <c r="D165" s="652"/>
      <c r="E165" s="678">
        <v>750</v>
      </c>
      <c r="F165" s="679"/>
      <c r="G165" s="15">
        <f t="shared" si="5"/>
        <v>187500</v>
      </c>
      <c r="H165" s="171" t="s">
        <v>298</v>
      </c>
    </row>
    <row r="166" spans="1:8" x14ac:dyDescent="0.25">
      <c r="A166" s="160">
        <f t="shared" si="4"/>
        <v>20</v>
      </c>
      <c r="B166" s="93" t="s">
        <v>190</v>
      </c>
      <c r="C166" s="651">
        <v>400</v>
      </c>
      <c r="D166" s="652"/>
      <c r="E166" s="678">
        <v>750</v>
      </c>
      <c r="F166" s="679"/>
      <c r="G166" s="15">
        <f t="shared" si="5"/>
        <v>300000</v>
      </c>
      <c r="H166" s="171" t="s">
        <v>298</v>
      </c>
    </row>
    <row r="167" spans="1:8" x14ac:dyDescent="0.25">
      <c r="A167" s="160">
        <f t="shared" si="4"/>
        <v>21</v>
      </c>
      <c r="B167" s="93"/>
      <c r="C167" s="651"/>
      <c r="D167" s="652"/>
      <c r="E167" s="678"/>
      <c r="F167" s="679"/>
      <c r="G167" s="15"/>
      <c r="H167" s="11"/>
    </row>
    <row r="168" spans="1:8" x14ac:dyDescent="0.25">
      <c r="A168" s="160">
        <f t="shared" si="4"/>
        <v>22</v>
      </c>
      <c r="B168" s="93"/>
      <c r="C168" s="651"/>
      <c r="D168" s="652"/>
      <c r="E168" s="678"/>
      <c r="F168" s="679"/>
      <c r="G168" s="15"/>
      <c r="H168" s="11"/>
    </row>
    <row r="169" spans="1:8" x14ac:dyDescent="0.25">
      <c r="A169" s="160">
        <f t="shared" si="4"/>
        <v>23</v>
      </c>
      <c r="B169" s="93"/>
      <c r="C169" s="651"/>
      <c r="D169" s="652"/>
      <c r="E169" s="678"/>
      <c r="F169" s="679"/>
      <c r="G169" s="15"/>
      <c r="H169" s="11"/>
    </row>
    <row r="170" spans="1:8" x14ac:dyDescent="0.25">
      <c r="A170" s="160">
        <f t="shared" si="4"/>
        <v>24</v>
      </c>
      <c r="B170" s="93"/>
      <c r="C170" s="651"/>
      <c r="D170" s="652"/>
      <c r="E170" s="678"/>
      <c r="F170" s="679"/>
      <c r="G170" s="15"/>
      <c r="H170" s="11"/>
    </row>
    <row r="171" spans="1:8" x14ac:dyDescent="0.25">
      <c r="A171" s="160">
        <f t="shared" si="4"/>
        <v>25</v>
      </c>
      <c r="B171" s="93"/>
      <c r="C171" s="651"/>
      <c r="D171" s="652"/>
      <c r="E171" s="678"/>
      <c r="F171" s="679"/>
      <c r="G171" s="15"/>
      <c r="H171" s="11"/>
    </row>
    <row r="172" spans="1:8" x14ac:dyDescent="0.25">
      <c r="A172" s="160">
        <f t="shared" si="4"/>
        <v>26</v>
      </c>
      <c r="B172" s="93"/>
      <c r="C172" s="651"/>
      <c r="D172" s="652"/>
      <c r="E172" s="678"/>
      <c r="F172" s="679"/>
      <c r="G172" s="15"/>
      <c r="H172" s="11"/>
    </row>
    <row r="173" spans="1:8" x14ac:dyDescent="0.25">
      <c r="A173" s="160">
        <f t="shared" si="4"/>
        <v>27</v>
      </c>
      <c r="B173" s="93"/>
      <c r="C173" s="651"/>
      <c r="D173" s="652"/>
      <c r="E173" s="678"/>
      <c r="F173" s="679"/>
      <c r="G173" s="15"/>
      <c r="H173" s="11"/>
    </row>
    <row r="174" spans="1:8" x14ac:dyDescent="0.25">
      <c r="A174" s="160">
        <f t="shared" si="4"/>
        <v>28</v>
      </c>
      <c r="B174" s="93"/>
      <c r="C174" s="651"/>
      <c r="D174" s="652"/>
      <c r="E174" s="678"/>
      <c r="F174" s="679"/>
      <c r="G174" s="15"/>
      <c r="H174" s="11"/>
    </row>
    <row r="175" spans="1:8" x14ac:dyDescent="0.25">
      <c r="A175" s="160">
        <f t="shared" si="4"/>
        <v>29</v>
      </c>
      <c r="B175" s="93"/>
      <c r="C175" s="651"/>
      <c r="D175" s="652"/>
      <c r="E175" s="678"/>
      <c r="F175" s="679"/>
      <c r="G175" s="15"/>
      <c r="H175" s="11"/>
    </row>
    <row r="176" spans="1:8" x14ac:dyDescent="0.25">
      <c r="A176" s="160">
        <f t="shared" si="4"/>
        <v>30</v>
      </c>
      <c r="B176" s="93"/>
      <c r="C176" s="651"/>
      <c r="D176" s="652"/>
      <c r="E176" s="678"/>
      <c r="F176" s="679"/>
      <c r="G176" s="15"/>
      <c r="H176" s="11"/>
    </row>
    <row r="177" spans="1:8" x14ac:dyDescent="0.25">
      <c r="A177" s="10"/>
      <c r="B177" s="93"/>
      <c r="C177" s="651"/>
      <c r="D177" s="652"/>
      <c r="E177" s="678"/>
      <c r="F177" s="679"/>
      <c r="G177" s="15"/>
      <c r="H177" s="11"/>
    </row>
    <row r="178" spans="1:8" x14ac:dyDescent="0.25">
      <c r="A178" s="10"/>
      <c r="B178" s="93"/>
      <c r="C178" s="651">
        <f>SUM(C147:D176)</f>
        <v>7750</v>
      </c>
      <c r="D178" s="652"/>
      <c r="E178" s="678" t="s">
        <v>32</v>
      </c>
      <c r="F178" s="679"/>
      <c r="G178" s="114"/>
      <c r="H178" s="151"/>
    </row>
    <row r="180" spans="1:8" x14ac:dyDescent="0.25">
      <c r="E180" s="673" t="s">
        <v>111</v>
      </c>
      <c r="F180" s="671">
        <f>SUM(G147:G176)</f>
        <v>5812500</v>
      </c>
    </row>
    <row r="181" spans="1:8" x14ac:dyDescent="0.25">
      <c r="E181" s="673"/>
      <c r="F181" s="672"/>
    </row>
    <row r="185" spans="1:8" x14ac:dyDescent="0.25">
      <c r="C185" s="698" t="s">
        <v>301</v>
      </c>
      <c r="D185" s="698"/>
      <c r="E185" s="698"/>
      <c r="F185" s="698"/>
    </row>
    <row r="187" spans="1:8" x14ac:dyDescent="0.25">
      <c r="A187" s="667" t="s">
        <v>281</v>
      </c>
      <c r="B187" s="667" t="s">
        <v>0</v>
      </c>
      <c r="C187" s="667" t="s">
        <v>79</v>
      </c>
      <c r="D187" s="680"/>
      <c r="E187" s="667" t="s">
        <v>5</v>
      </c>
      <c r="F187" s="680"/>
      <c r="G187" s="667" t="s">
        <v>107</v>
      </c>
      <c r="H187" s="667" t="s">
        <v>9</v>
      </c>
    </row>
    <row r="188" spans="1:8" x14ac:dyDescent="0.25">
      <c r="A188" s="667"/>
      <c r="B188" s="667"/>
      <c r="C188" s="681"/>
      <c r="D188" s="682"/>
      <c r="E188" s="681"/>
      <c r="F188" s="682"/>
      <c r="G188" s="681"/>
      <c r="H188" s="681"/>
    </row>
    <row r="189" spans="1:8" x14ac:dyDescent="0.25">
      <c r="A189" s="174">
        <v>1</v>
      </c>
      <c r="B189" s="93" t="s">
        <v>76</v>
      </c>
      <c r="C189" s="651">
        <v>400</v>
      </c>
      <c r="D189" s="652"/>
      <c r="E189" s="678">
        <v>730</v>
      </c>
      <c r="F189" s="679"/>
      <c r="G189" s="15">
        <f t="shared" ref="G189:G204" si="6">C189*E189</f>
        <v>292000</v>
      </c>
      <c r="H189" s="171" t="s">
        <v>299</v>
      </c>
    </row>
    <row r="190" spans="1:8" x14ac:dyDescent="0.25">
      <c r="A190" s="174">
        <f>A189+1</f>
        <v>2</v>
      </c>
      <c r="B190" s="93" t="s">
        <v>166</v>
      </c>
      <c r="C190" s="651">
        <v>700</v>
      </c>
      <c r="D190" s="652"/>
      <c r="E190" s="678">
        <v>730</v>
      </c>
      <c r="F190" s="679"/>
      <c r="G190" s="15">
        <f t="shared" si="6"/>
        <v>511000</v>
      </c>
      <c r="H190" s="171" t="s">
        <v>300</v>
      </c>
    </row>
    <row r="191" spans="1:8" x14ac:dyDescent="0.25">
      <c r="A191" s="174">
        <f t="shared" ref="A191:A219" si="7">A190+1</f>
        <v>3</v>
      </c>
      <c r="B191" s="93" t="s">
        <v>53</v>
      </c>
      <c r="C191" s="651">
        <v>400</v>
      </c>
      <c r="D191" s="652"/>
      <c r="E191" s="678">
        <v>730</v>
      </c>
      <c r="F191" s="679"/>
      <c r="G191" s="15">
        <f t="shared" si="6"/>
        <v>292000</v>
      </c>
      <c r="H191" s="171" t="s">
        <v>302</v>
      </c>
    </row>
    <row r="192" spans="1:8" x14ac:dyDescent="0.25">
      <c r="A192" s="174">
        <f t="shared" si="7"/>
        <v>4</v>
      </c>
      <c r="B192" s="93" t="s">
        <v>84</v>
      </c>
      <c r="C192" s="651">
        <v>700</v>
      </c>
      <c r="D192" s="652"/>
      <c r="E192" s="678">
        <v>730</v>
      </c>
      <c r="F192" s="679"/>
      <c r="G192" s="15">
        <f t="shared" si="6"/>
        <v>511000</v>
      </c>
      <c r="H192" s="171" t="s">
        <v>303</v>
      </c>
    </row>
    <row r="193" spans="1:8" x14ac:dyDescent="0.25">
      <c r="A193" s="174">
        <f t="shared" si="7"/>
        <v>5</v>
      </c>
      <c r="B193" s="93" t="s">
        <v>223</v>
      </c>
      <c r="C193" s="651">
        <v>700</v>
      </c>
      <c r="D193" s="652"/>
      <c r="E193" s="678">
        <v>730</v>
      </c>
      <c r="F193" s="679"/>
      <c r="G193" s="15">
        <f t="shared" si="6"/>
        <v>511000</v>
      </c>
      <c r="H193" s="171" t="s">
        <v>306</v>
      </c>
    </row>
    <row r="194" spans="1:8" x14ac:dyDescent="0.25">
      <c r="A194" s="174">
        <f t="shared" si="7"/>
        <v>6</v>
      </c>
      <c r="B194" s="93" t="s">
        <v>54</v>
      </c>
      <c r="C194" s="651">
        <v>400</v>
      </c>
      <c r="D194" s="652"/>
      <c r="E194" s="678">
        <v>730</v>
      </c>
      <c r="F194" s="679"/>
      <c r="G194" s="15">
        <f t="shared" si="6"/>
        <v>292000</v>
      </c>
      <c r="H194" s="171" t="s">
        <v>306</v>
      </c>
    </row>
    <row r="195" spans="1:8" x14ac:dyDescent="0.25">
      <c r="A195" s="174">
        <f t="shared" si="7"/>
        <v>7</v>
      </c>
      <c r="B195" s="93" t="s">
        <v>222</v>
      </c>
      <c r="C195" s="651">
        <v>700</v>
      </c>
      <c r="D195" s="652"/>
      <c r="E195" s="678">
        <v>730</v>
      </c>
      <c r="F195" s="679"/>
      <c r="G195" s="15">
        <f t="shared" si="6"/>
        <v>511000</v>
      </c>
      <c r="H195" s="171" t="s">
        <v>308</v>
      </c>
    </row>
    <row r="196" spans="1:8" x14ac:dyDescent="0.25">
      <c r="A196" s="174">
        <f t="shared" si="7"/>
        <v>8</v>
      </c>
      <c r="B196" s="93" t="s">
        <v>190</v>
      </c>
      <c r="C196" s="651">
        <v>400</v>
      </c>
      <c r="D196" s="652"/>
      <c r="E196" s="678">
        <v>730</v>
      </c>
      <c r="F196" s="679"/>
      <c r="G196" s="15">
        <f t="shared" si="6"/>
        <v>292000</v>
      </c>
      <c r="H196" s="171" t="s">
        <v>311</v>
      </c>
    </row>
    <row r="197" spans="1:8" x14ac:dyDescent="0.25">
      <c r="A197" s="174">
        <f t="shared" si="7"/>
        <v>9</v>
      </c>
      <c r="B197" s="93" t="s">
        <v>89</v>
      </c>
      <c r="C197" s="651">
        <v>500</v>
      </c>
      <c r="D197" s="652"/>
      <c r="E197" s="678">
        <v>730</v>
      </c>
      <c r="F197" s="679"/>
      <c r="G197" s="15">
        <f t="shared" si="6"/>
        <v>365000</v>
      </c>
      <c r="H197" s="171" t="s">
        <v>311</v>
      </c>
    </row>
    <row r="198" spans="1:8" x14ac:dyDescent="0.25">
      <c r="A198" s="174">
        <f t="shared" si="7"/>
        <v>10</v>
      </c>
      <c r="B198" s="93" t="s">
        <v>78</v>
      </c>
      <c r="C198" s="651">
        <v>700</v>
      </c>
      <c r="D198" s="652"/>
      <c r="E198" s="678">
        <v>730</v>
      </c>
      <c r="F198" s="679"/>
      <c r="G198" s="15">
        <f t="shared" si="6"/>
        <v>511000</v>
      </c>
      <c r="H198" s="171" t="s">
        <v>312</v>
      </c>
    </row>
    <row r="199" spans="1:8" x14ac:dyDescent="0.25">
      <c r="A199" s="174">
        <f t="shared" si="7"/>
        <v>11</v>
      </c>
      <c r="B199" s="93" t="s">
        <v>324</v>
      </c>
      <c r="C199" s="651">
        <v>800</v>
      </c>
      <c r="D199" s="652"/>
      <c r="E199" s="678">
        <v>730</v>
      </c>
      <c r="F199" s="679"/>
      <c r="G199" s="15">
        <f t="shared" si="6"/>
        <v>584000</v>
      </c>
      <c r="H199" s="171" t="s">
        <v>323</v>
      </c>
    </row>
    <row r="200" spans="1:8" x14ac:dyDescent="0.25">
      <c r="A200" s="174">
        <f t="shared" si="7"/>
        <v>12</v>
      </c>
      <c r="B200" s="93" t="s">
        <v>328</v>
      </c>
      <c r="C200" s="651">
        <v>800</v>
      </c>
      <c r="D200" s="652"/>
      <c r="E200" s="678">
        <v>730</v>
      </c>
      <c r="F200" s="679"/>
      <c r="G200" s="15">
        <f t="shared" si="6"/>
        <v>584000</v>
      </c>
      <c r="H200" s="171" t="s">
        <v>327</v>
      </c>
    </row>
    <row r="201" spans="1:8" x14ac:dyDescent="0.25">
      <c r="A201" s="174">
        <f t="shared" si="7"/>
        <v>13</v>
      </c>
      <c r="B201" s="93" t="s">
        <v>47</v>
      </c>
      <c r="C201" s="651">
        <v>250</v>
      </c>
      <c r="D201" s="652"/>
      <c r="E201" s="678">
        <v>730</v>
      </c>
      <c r="F201" s="679"/>
      <c r="G201" s="15">
        <f t="shared" si="6"/>
        <v>182500</v>
      </c>
      <c r="H201" s="171" t="s">
        <v>329</v>
      </c>
    </row>
    <row r="202" spans="1:8" x14ac:dyDescent="0.25">
      <c r="A202" s="174">
        <f t="shared" si="7"/>
        <v>14</v>
      </c>
      <c r="B202" s="93" t="s">
        <v>53</v>
      </c>
      <c r="C202" s="651">
        <v>250</v>
      </c>
      <c r="D202" s="652"/>
      <c r="E202" s="678">
        <v>730</v>
      </c>
      <c r="F202" s="679"/>
      <c r="G202" s="15">
        <f t="shared" si="6"/>
        <v>182500</v>
      </c>
      <c r="H202" s="171" t="s">
        <v>329</v>
      </c>
    </row>
    <row r="203" spans="1:8" x14ac:dyDescent="0.25">
      <c r="A203" s="174">
        <f t="shared" si="7"/>
        <v>15</v>
      </c>
      <c r="B203" s="93" t="s">
        <v>76</v>
      </c>
      <c r="C203" s="651">
        <v>250</v>
      </c>
      <c r="D203" s="652"/>
      <c r="E203" s="678">
        <v>730</v>
      </c>
      <c r="F203" s="679"/>
      <c r="G203" s="15">
        <f t="shared" si="6"/>
        <v>182500</v>
      </c>
      <c r="H203" s="171" t="s">
        <v>329</v>
      </c>
    </row>
    <row r="204" spans="1:8" x14ac:dyDescent="0.25">
      <c r="A204" s="174">
        <f t="shared" si="7"/>
        <v>16</v>
      </c>
      <c r="B204" s="93" t="s">
        <v>85</v>
      </c>
      <c r="C204" s="651">
        <v>250</v>
      </c>
      <c r="D204" s="652"/>
      <c r="E204" s="678">
        <v>730</v>
      </c>
      <c r="F204" s="679"/>
      <c r="G204" s="15">
        <f t="shared" si="6"/>
        <v>182500</v>
      </c>
      <c r="H204" s="171" t="s">
        <v>329</v>
      </c>
    </row>
    <row r="205" spans="1:8" x14ac:dyDescent="0.25">
      <c r="A205" s="174">
        <f t="shared" si="7"/>
        <v>17</v>
      </c>
      <c r="B205" s="93"/>
      <c r="C205" s="651"/>
      <c r="D205" s="652"/>
      <c r="E205" s="678"/>
      <c r="F205" s="679"/>
      <c r="G205" s="15"/>
      <c r="H205" s="171"/>
    </row>
    <row r="206" spans="1:8" x14ac:dyDescent="0.25">
      <c r="A206" s="174">
        <f t="shared" si="7"/>
        <v>18</v>
      </c>
      <c r="B206" s="93"/>
      <c r="C206" s="651"/>
      <c r="D206" s="652"/>
      <c r="E206" s="678"/>
      <c r="F206" s="679"/>
      <c r="G206" s="15"/>
      <c r="H206" s="171"/>
    </row>
    <row r="207" spans="1:8" x14ac:dyDescent="0.25">
      <c r="A207" s="174">
        <f t="shared" si="7"/>
        <v>19</v>
      </c>
      <c r="B207" s="93"/>
      <c r="C207" s="651"/>
      <c r="D207" s="652"/>
      <c r="E207" s="678"/>
      <c r="F207" s="679"/>
      <c r="G207" s="15"/>
      <c r="H207" s="171"/>
    </row>
    <row r="208" spans="1:8" x14ac:dyDescent="0.25">
      <c r="A208" s="174">
        <f t="shared" si="7"/>
        <v>20</v>
      </c>
      <c r="B208" s="93"/>
      <c r="C208" s="651"/>
      <c r="D208" s="652"/>
      <c r="E208" s="678"/>
      <c r="F208" s="679"/>
      <c r="G208" s="15"/>
      <c r="H208" s="171"/>
    </row>
    <row r="209" spans="1:8" x14ac:dyDescent="0.25">
      <c r="A209" s="174">
        <f t="shared" si="7"/>
        <v>21</v>
      </c>
      <c r="B209" s="93"/>
      <c r="C209" s="651"/>
      <c r="D209" s="652"/>
      <c r="E209" s="678"/>
      <c r="F209" s="679"/>
      <c r="G209" s="15"/>
      <c r="H209" s="171"/>
    </row>
    <row r="210" spans="1:8" x14ac:dyDescent="0.25">
      <c r="A210" s="174">
        <f t="shared" si="7"/>
        <v>22</v>
      </c>
      <c r="B210" s="93"/>
      <c r="C210" s="651"/>
      <c r="D210" s="652"/>
      <c r="E210" s="678"/>
      <c r="F210" s="679"/>
      <c r="G210" s="15"/>
      <c r="H210" s="11"/>
    </row>
    <row r="211" spans="1:8" x14ac:dyDescent="0.25">
      <c r="A211" s="174">
        <f t="shared" si="7"/>
        <v>23</v>
      </c>
      <c r="B211" s="93"/>
      <c r="C211" s="651"/>
      <c r="D211" s="652"/>
      <c r="E211" s="678"/>
      <c r="F211" s="679"/>
      <c r="G211" s="15"/>
      <c r="H211" s="11"/>
    </row>
    <row r="212" spans="1:8" x14ac:dyDescent="0.25">
      <c r="A212" s="174">
        <f t="shared" si="7"/>
        <v>24</v>
      </c>
      <c r="B212" s="93"/>
      <c r="C212" s="651"/>
      <c r="D212" s="652"/>
      <c r="E212" s="678"/>
      <c r="F212" s="679"/>
      <c r="G212" s="15"/>
      <c r="H212" s="11"/>
    </row>
    <row r="213" spans="1:8" x14ac:dyDescent="0.25">
      <c r="A213" s="174">
        <f t="shared" si="7"/>
        <v>25</v>
      </c>
      <c r="B213" s="93"/>
      <c r="C213" s="651"/>
      <c r="D213" s="652"/>
      <c r="E213" s="678"/>
      <c r="F213" s="679"/>
      <c r="G213" s="15"/>
      <c r="H213" s="11"/>
    </row>
    <row r="214" spans="1:8" x14ac:dyDescent="0.25">
      <c r="A214" s="174">
        <f t="shared" si="7"/>
        <v>26</v>
      </c>
      <c r="B214" s="93"/>
      <c r="C214" s="651"/>
      <c r="D214" s="652"/>
      <c r="E214" s="678"/>
      <c r="F214" s="679"/>
      <c r="G214" s="15"/>
      <c r="H214" s="11"/>
    </row>
    <row r="215" spans="1:8" x14ac:dyDescent="0.25">
      <c r="A215" s="174">
        <f t="shared" si="7"/>
        <v>27</v>
      </c>
      <c r="B215" s="93"/>
      <c r="C215" s="651"/>
      <c r="D215" s="652"/>
      <c r="E215" s="678"/>
      <c r="F215" s="679"/>
      <c r="G215" s="15"/>
      <c r="H215" s="11"/>
    </row>
    <row r="216" spans="1:8" x14ac:dyDescent="0.25">
      <c r="A216" s="174">
        <f t="shared" si="7"/>
        <v>28</v>
      </c>
      <c r="B216" s="93"/>
      <c r="C216" s="651"/>
      <c r="D216" s="652"/>
      <c r="E216" s="678"/>
      <c r="F216" s="679"/>
      <c r="G216" s="15"/>
      <c r="H216" s="11"/>
    </row>
    <row r="217" spans="1:8" x14ac:dyDescent="0.25">
      <c r="A217" s="174">
        <f t="shared" si="7"/>
        <v>29</v>
      </c>
      <c r="B217" s="93"/>
      <c r="C217" s="651"/>
      <c r="D217" s="652"/>
      <c r="E217" s="678"/>
      <c r="F217" s="679"/>
      <c r="G217" s="15"/>
      <c r="H217" s="11"/>
    </row>
    <row r="218" spans="1:8" x14ac:dyDescent="0.25">
      <c r="A218" s="174">
        <f t="shared" si="7"/>
        <v>30</v>
      </c>
      <c r="B218" s="93"/>
      <c r="C218" s="651"/>
      <c r="D218" s="652"/>
      <c r="E218" s="678"/>
      <c r="F218" s="679"/>
      <c r="G218" s="15"/>
      <c r="H218" s="11"/>
    </row>
    <row r="219" spans="1:8" x14ac:dyDescent="0.25">
      <c r="A219" s="174">
        <f t="shared" si="7"/>
        <v>31</v>
      </c>
      <c r="B219" s="93"/>
      <c r="C219" s="651"/>
      <c r="D219" s="652"/>
      <c r="E219" s="678"/>
      <c r="F219" s="679"/>
      <c r="G219" s="15"/>
      <c r="H219" s="11"/>
    </row>
    <row r="220" spans="1:8" x14ac:dyDescent="0.25">
      <c r="A220" s="10"/>
      <c r="B220" s="93"/>
      <c r="C220" s="651">
        <f>SUM(C189:D218)</f>
        <v>8200</v>
      </c>
      <c r="D220" s="652"/>
      <c r="E220" s="678" t="s">
        <v>32</v>
      </c>
      <c r="F220" s="679"/>
      <c r="G220" s="114"/>
      <c r="H220" s="151"/>
    </row>
    <row r="222" spans="1:8" x14ac:dyDescent="0.25">
      <c r="E222" s="673" t="s">
        <v>111</v>
      </c>
      <c r="F222" s="671">
        <f>SUM(G189:G218)</f>
        <v>5986000</v>
      </c>
    </row>
    <row r="223" spans="1:8" x14ac:dyDescent="0.25">
      <c r="E223" s="673"/>
      <c r="F223" s="672"/>
    </row>
    <row r="228" spans="1:8" x14ac:dyDescent="0.25">
      <c r="C228" s="698" t="s">
        <v>333</v>
      </c>
      <c r="D228" s="698"/>
      <c r="E228" s="698"/>
      <c r="F228" s="698"/>
    </row>
    <row r="230" spans="1:8" x14ac:dyDescent="0.25">
      <c r="A230" s="667" t="s">
        <v>281</v>
      </c>
      <c r="B230" s="667" t="s">
        <v>0</v>
      </c>
      <c r="C230" s="667" t="s">
        <v>79</v>
      </c>
      <c r="D230" s="680"/>
      <c r="E230" s="667" t="s">
        <v>5</v>
      </c>
      <c r="F230" s="680"/>
      <c r="G230" s="667" t="s">
        <v>107</v>
      </c>
      <c r="H230" s="667" t="s">
        <v>9</v>
      </c>
    </row>
    <row r="231" spans="1:8" x14ac:dyDescent="0.25">
      <c r="A231" s="667"/>
      <c r="B231" s="667"/>
      <c r="C231" s="681"/>
      <c r="D231" s="682"/>
      <c r="E231" s="681"/>
      <c r="F231" s="682"/>
      <c r="G231" s="681"/>
      <c r="H231" s="681"/>
    </row>
    <row r="232" spans="1:8" x14ac:dyDescent="0.25">
      <c r="A232" s="189">
        <v>1</v>
      </c>
      <c r="B232" s="93" t="s">
        <v>73</v>
      </c>
      <c r="C232" s="651">
        <v>250</v>
      </c>
      <c r="D232" s="652"/>
      <c r="E232" s="678">
        <v>730</v>
      </c>
      <c r="F232" s="679"/>
      <c r="G232" s="15">
        <f t="shared" ref="G232:G237" si="8">C232*E232</f>
        <v>182500</v>
      </c>
      <c r="H232" s="171" t="s">
        <v>332</v>
      </c>
    </row>
    <row r="233" spans="1:8" x14ac:dyDescent="0.25">
      <c r="A233" s="190">
        <f>A232+1</f>
        <v>2</v>
      </c>
      <c r="B233" s="93" t="s">
        <v>190</v>
      </c>
      <c r="C233" s="651">
        <v>250</v>
      </c>
      <c r="D233" s="652"/>
      <c r="E233" s="678">
        <v>730</v>
      </c>
      <c r="F233" s="679"/>
      <c r="G233" s="15">
        <f t="shared" si="8"/>
        <v>182500</v>
      </c>
      <c r="H233" s="171" t="s">
        <v>332</v>
      </c>
    </row>
    <row r="234" spans="1:8" x14ac:dyDescent="0.25">
      <c r="A234" s="190">
        <f t="shared" ref="A234:A259" si="9">A233+1</f>
        <v>3</v>
      </c>
      <c r="B234" s="93" t="s">
        <v>89</v>
      </c>
      <c r="C234" s="651">
        <v>300</v>
      </c>
      <c r="D234" s="652"/>
      <c r="E234" s="678">
        <v>730</v>
      </c>
      <c r="F234" s="679"/>
      <c r="G234" s="15">
        <f t="shared" si="8"/>
        <v>219000</v>
      </c>
      <c r="H234" s="171" t="s">
        <v>332</v>
      </c>
    </row>
    <row r="235" spans="1:8" x14ac:dyDescent="0.25">
      <c r="A235" s="190">
        <f t="shared" si="9"/>
        <v>4</v>
      </c>
      <c r="B235" s="93" t="s">
        <v>77</v>
      </c>
      <c r="C235" s="651">
        <v>700</v>
      </c>
      <c r="D235" s="652"/>
      <c r="E235" s="678">
        <v>730</v>
      </c>
      <c r="F235" s="679"/>
      <c r="G235" s="15">
        <f t="shared" si="8"/>
        <v>511000</v>
      </c>
      <c r="H235" s="171" t="s">
        <v>335</v>
      </c>
    </row>
    <row r="236" spans="1:8" x14ac:dyDescent="0.25">
      <c r="A236" s="190">
        <f t="shared" si="9"/>
        <v>5</v>
      </c>
      <c r="B236" s="93" t="s">
        <v>222</v>
      </c>
      <c r="C236" s="651">
        <v>700</v>
      </c>
      <c r="D236" s="652"/>
      <c r="E236" s="678">
        <v>730</v>
      </c>
      <c r="F236" s="679"/>
      <c r="G236" s="15">
        <f t="shared" si="8"/>
        <v>511000</v>
      </c>
      <c r="H236" s="171" t="s">
        <v>336</v>
      </c>
    </row>
    <row r="237" spans="1:8" x14ac:dyDescent="0.25">
      <c r="A237" s="190">
        <f t="shared" si="9"/>
        <v>6</v>
      </c>
      <c r="B237" s="93" t="s">
        <v>78</v>
      </c>
      <c r="C237" s="651">
        <v>700</v>
      </c>
      <c r="D237" s="652"/>
      <c r="E237" s="678">
        <v>730</v>
      </c>
      <c r="F237" s="679"/>
      <c r="G237" s="15">
        <f t="shared" si="8"/>
        <v>511000</v>
      </c>
      <c r="H237" s="171" t="s">
        <v>337</v>
      </c>
    </row>
    <row r="238" spans="1:8" x14ac:dyDescent="0.25">
      <c r="A238" s="190">
        <f t="shared" si="9"/>
        <v>7</v>
      </c>
      <c r="B238" s="93"/>
      <c r="C238" s="651"/>
      <c r="D238" s="652"/>
      <c r="E238" s="678"/>
      <c r="F238" s="679"/>
      <c r="G238" s="15"/>
      <c r="H238" s="171"/>
    </row>
    <row r="239" spans="1:8" x14ac:dyDescent="0.25">
      <c r="A239" s="190">
        <f t="shared" si="9"/>
        <v>8</v>
      </c>
      <c r="B239" s="93"/>
      <c r="C239" s="651"/>
      <c r="D239" s="652"/>
      <c r="E239" s="678"/>
      <c r="F239" s="679"/>
      <c r="G239" s="15"/>
      <c r="H239" s="171"/>
    </row>
    <row r="240" spans="1:8" x14ac:dyDescent="0.25">
      <c r="A240" s="190">
        <f t="shared" si="9"/>
        <v>9</v>
      </c>
      <c r="B240" s="93"/>
      <c r="C240" s="651"/>
      <c r="D240" s="652"/>
      <c r="E240" s="678"/>
      <c r="F240" s="679"/>
      <c r="G240" s="15"/>
      <c r="H240" s="171"/>
    </row>
    <row r="241" spans="1:8" x14ac:dyDescent="0.25">
      <c r="A241" s="190">
        <f t="shared" si="9"/>
        <v>10</v>
      </c>
      <c r="B241" s="93"/>
      <c r="C241" s="651"/>
      <c r="D241" s="652"/>
      <c r="E241" s="678"/>
      <c r="F241" s="679"/>
      <c r="G241" s="15"/>
      <c r="H241" s="171"/>
    </row>
    <row r="242" spans="1:8" x14ac:dyDescent="0.25">
      <c r="A242" s="190">
        <f t="shared" si="9"/>
        <v>11</v>
      </c>
      <c r="B242" s="93"/>
      <c r="C242" s="651"/>
      <c r="D242" s="652"/>
      <c r="E242" s="678"/>
      <c r="F242" s="679"/>
      <c r="G242" s="15"/>
      <c r="H242" s="171"/>
    </row>
    <row r="243" spans="1:8" x14ac:dyDescent="0.25">
      <c r="A243" s="190">
        <f t="shared" si="9"/>
        <v>12</v>
      </c>
      <c r="B243" s="93"/>
      <c r="C243" s="651"/>
      <c r="D243" s="652"/>
      <c r="E243" s="678"/>
      <c r="F243" s="679"/>
      <c r="G243" s="15"/>
      <c r="H243" s="11"/>
    </row>
    <row r="244" spans="1:8" x14ac:dyDescent="0.25">
      <c r="A244" s="190">
        <f t="shared" si="9"/>
        <v>13</v>
      </c>
      <c r="B244" s="93"/>
      <c r="C244" s="651"/>
      <c r="D244" s="652"/>
      <c r="E244" s="678"/>
      <c r="F244" s="679"/>
      <c r="G244" s="15"/>
      <c r="H244" s="11"/>
    </row>
    <row r="245" spans="1:8" x14ac:dyDescent="0.25">
      <c r="A245" s="190">
        <f t="shared" si="9"/>
        <v>14</v>
      </c>
      <c r="B245" s="93"/>
      <c r="C245" s="651"/>
      <c r="D245" s="652"/>
      <c r="E245" s="678"/>
      <c r="F245" s="679"/>
      <c r="G245" s="15"/>
      <c r="H245" s="11"/>
    </row>
    <row r="246" spans="1:8" x14ac:dyDescent="0.25">
      <c r="A246" s="190">
        <f t="shared" si="9"/>
        <v>15</v>
      </c>
      <c r="B246" s="93"/>
      <c r="C246" s="651"/>
      <c r="D246" s="652"/>
      <c r="E246" s="678"/>
      <c r="F246" s="679"/>
      <c r="G246" s="15"/>
      <c r="H246" s="11"/>
    </row>
    <row r="247" spans="1:8" x14ac:dyDescent="0.25">
      <c r="A247" s="190">
        <f t="shared" si="9"/>
        <v>16</v>
      </c>
      <c r="B247" s="93"/>
      <c r="C247" s="651"/>
      <c r="D247" s="652"/>
      <c r="E247" s="678"/>
      <c r="F247" s="679"/>
      <c r="G247" s="15"/>
      <c r="H247" s="11"/>
    </row>
    <row r="248" spans="1:8" x14ac:dyDescent="0.25">
      <c r="A248" s="190">
        <f t="shared" si="9"/>
        <v>17</v>
      </c>
      <c r="B248" s="93"/>
      <c r="C248" s="651"/>
      <c r="D248" s="652"/>
      <c r="E248" s="678"/>
      <c r="F248" s="679"/>
      <c r="G248" s="15"/>
      <c r="H248" s="171"/>
    </row>
    <row r="249" spans="1:8" x14ac:dyDescent="0.25">
      <c r="A249" s="190">
        <f t="shared" si="9"/>
        <v>18</v>
      </c>
      <c r="B249" s="93"/>
      <c r="C249" s="651"/>
      <c r="D249" s="652"/>
      <c r="E249" s="678"/>
      <c r="F249" s="679"/>
      <c r="G249" s="15"/>
      <c r="H249" s="171"/>
    </row>
    <row r="250" spans="1:8" x14ac:dyDescent="0.25">
      <c r="A250" s="190">
        <f t="shared" si="9"/>
        <v>19</v>
      </c>
      <c r="B250" s="93"/>
      <c r="C250" s="651"/>
      <c r="D250" s="652"/>
      <c r="E250" s="678"/>
      <c r="F250" s="679"/>
      <c r="G250" s="15"/>
      <c r="H250" s="11"/>
    </row>
    <row r="251" spans="1:8" x14ac:dyDescent="0.25">
      <c r="A251" s="190">
        <f t="shared" si="9"/>
        <v>20</v>
      </c>
      <c r="B251" s="93"/>
      <c r="C251" s="651"/>
      <c r="D251" s="652"/>
      <c r="E251" s="678"/>
      <c r="F251" s="679"/>
      <c r="G251" s="15"/>
      <c r="H251" s="11"/>
    </row>
    <row r="252" spans="1:8" x14ac:dyDescent="0.25">
      <c r="A252" s="190">
        <f t="shared" si="9"/>
        <v>21</v>
      </c>
      <c r="B252" s="93"/>
      <c r="C252" s="651"/>
      <c r="D252" s="652"/>
      <c r="E252" s="678"/>
      <c r="F252" s="679"/>
      <c r="G252" s="15"/>
      <c r="H252" s="11"/>
    </row>
    <row r="253" spans="1:8" x14ac:dyDescent="0.25">
      <c r="A253" s="190">
        <f t="shared" si="9"/>
        <v>22</v>
      </c>
      <c r="B253" s="93"/>
      <c r="C253" s="651"/>
      <c r="D253" s="652"/>
      <c r="E253" s="678"/>
      <c r="F253" s="679"/>
      <c r="G253" s="15"/>
      <c r="H253" s="11"/>
    </row>
    <row r="254" spans="1:8" x14ac:dyDescent="0.25">
      <c r="A254" s="190">
        <f t="shared" si="9"/>
        <v>23</v>
      </c>
      <c r="B254" s="93"/>
      <c r="C254" s="651"/>
      <c r="D254" s="652"/>
      <c r="E254" s="678"/>
      <c r="F254" s="679"/>
      <c r="G254" s="15"/>
      <c r="H254" s="11"/>
    </row>
    <row r="255" spans="1:8" x14ac:dyDescent="0.25">
      <c r="A255" s="190">
        <f t="shared" si="9"/>
        <v>24</v>
      </c>
      <c r="B255" s="93"/>
      <c r="C255" s="651"/>
      <c r="D255" s="652"/>
      <c r="E255" s="678"/>
      <c r="F255" s="679"/>
      <c r="G255" s="15"/>
      <c r="H255" s="11"/>
    </row>
    <row r="256" spans="1:8" x14ac:dyDescent="0.25">
      <c r="A256" s="190">
        <f t="shared" si="9"/>
        <v>25</v>
      </c>
      <c r="B256" s="93"/>
      <c r="C256" s="651"/>
      <c r="D256" s="652"/>
      <c r="E256" s="678"/>
      <c r="F256" s="679"/>
      <c r="G256" s="15"/>
      <c r="H256" s="11"/>
    </row>
    <row r="257" spans="1:8" x14ac:dyDescent="0.25">
      <c r="A257" s="190">
        <f t="shared" si="9"/>
        <v>26</v>
      </c>
      <c r="B257" s="93"/>
      <c r="C257" s="651"/>
      <c r="D257" s="652"/>
      <c r="E257" s="678"/>
      <c r="F257" s="679"/>
      <c r="G257" s="15"/>
      <c r="H257" s="11"/>
    </row>
    <row r="258" spans="1:8" x14ac:dyDescent="0.25">
      <c r="A258" s="190">
        <f t="shared" si="9"/>
        <v>27</v>
      </c>
      <c r="B258" s="93"/>
      <c r="C258" s="651"/>
      <c r="D258" s="652"/>
      <c r="E258" s="678"/>
      <c r="F258" s="679"/>
      <c r="G258" s="15"/>
      <c r="H258" s="11"/>
    </row>
    <row r="259" spans="1:8" x14ac:dyDescent="0.25">
      <c r="A259" s="190">
        <f t="shared" si="9"/>
        <v>28</v>
      </c>
      <c r="B259" s="93"/>
      <c r="C259" s="651"/>
      <c r="D259" s="652"/>
      <c r="E259" s="678"/>
      <c r="F259" s="679"/>
      <c r="G259" s="15"/>
      <c r="H259" s="11"/>
    </row>
    <row r="260" spans="1:8" x14ac:dyDescent="0.25">
      <c r="A260" s="10"/>
      <c r="B260" s="93"/>
      <c r="C260" s="651"/>
      <c r="D260" s="652"/>
      <c r="E260" s="678"/>
      <c r="F260" s="679"/>
      <c r="G260" s="15"/>
      <c r="H260" s="11"/>
    </row>
    <row r="261" spans="1:8" x14ac:dyDescent="0.25">
      <c r="A261" s="10"/>
      <c r="B261" s="93"/>
      <c r="C261" s="651">
        <f>SUM(C232:D237)</f>
        <v>2900</v>
      </c>
      <c r="D261" s="652"/>
      <c r="E261" s="678" t="s">
        <v>32</v>
      </c>
      <c r="F261" s="679"/>
      <c r="G261" s="114"/>
      <c r="H261" s="151"/>
    </row>
    <row r="263" spans="1:8" x14ac:dyDescent="0.25">
      <c r="E263" s="673" t="s">
        <v>111</v>
      </c>
      <c r="F263" s="671">
        <f>SUM(G232:G237)</f>
        <v>2117000</v>
      </c>
    </row>
    <row r="264" spans="1:8" x14ac:dyDescent="0.25">
      <c r="E264" s="673"/>
      <c r="F264" s="672"/>
    </row>
    <row r="268" spans="1:8" x14ac:dyDescent="0.25">
      <c r="C268" s="698" t="s">
        <v>343</v>
      </c>
      <c r="D268" s="698"/>
      <c r="E268" s="698"/>
      <c r="F268" s="698"/>
    </row>
    <row r="270" spans="1:8" x14ac:dyDescent="0.25">
      <c r="A270" s="667" t="s">
        <v>281</v>
      </c>
      <c r="B270" s="667" t="s">
        <v>0</v>
      </c>
      <c r="C270" s="667" t="s">
        <v>79</v>
      </c>
      <c r="D270" s="680"/>
      <c r="E270" s="667" t="s">
        <v>5</v>
      </c>
      <c r="F270" s="680"/>
      <c r="G270" s="667" t="s">
        <v>107</v>
      </c>
      <c r="H270" s="667" t="s">
        <v>9</v>
      </c>
    </row>
    <row r="271" spans="1:8" x14ac:dyDescent="0.25">
      <c r="A271" s="667"/>
      <c r="B271" s="667"/>
      <c r="C271" s="681"/>
      <c r="D271" s="682"/>
      <c r="E271" s="681"/>
      <c r="F271" s="682"/>
      <c r="G271" s="681"/>
      <c r="H271" s="681"/>
    </row>
    <row r="272" spans="1:8" x14ac:dyDescent="0.25">
      <c r="A272" s="191">
        <v>1</v>
      </c>
      <c r="B272" s="93" t="s">
        <v>223</v>
      </c>
      <c r="C272" s="651">
        <v>700</v>
      </c>
      <c r="D272" s="652"/>
      <c r="E272" s="678">
        <v>730</v>
      </c>
      <c r="F272" s="679"/>
      <c r="G272" s="15">
        <f t="shared" ref="G272:G287" si="10">C272*E272</f>
        <v>511000</v>
      </c>
      <c r="H272" s="171" t="s">
        <v>340</v>
      </c>
    </row>
    <row r="273" spans="1:8" x14ac:dyDescent="0.25">
      <c r="A273" s="191">
        <f t="shared" ref="A273:A293" si="11">A272+1</f>
        <v>2</v>
      </c>
      <c r="B273" s="93" t="s">
        <v>61</v>
      </c>
      <c r="C273" s="651">
        <v>700</v>
      </c>
      <c r="D273" s="652"/>
      <c r="E273" s="678">
        <v>730</v>
      </c>
      <c r="F273" s="679"/>
      <c r="G273" s="15">
        <f t="shared" si="10"/>
        <v>511000</v>
      </c>
      <c r="H273" s="171" t="s">
        <v>340</v>
      </c>
    </row>
    <row r="274" spans="1:8" x14ac:dyDescent="0.25">
      <c r="A274" s="191">
        <f t="shared" si="11"/>
        <v>3</v>
      </c>
      <c r="B274" s="93" t="s">
        <v>341</v>
      </c>
      <c r="C274" s="651">
        <v>700</v>
      </c>
      <c r="D274" s="652"/>
      <c r="E274" s="678">
        <v>730</v>
      </c>
      <c r="F274" s="679"/>
      <c r="G274" s="15">
        <f t="shared" si="10"/>
        <v>511000</v>
      </c>
      <c r="H274" s="171" t="s">
        <v>340</v>
      </c>
    </row>
    <row r="275" spans="1:8" x14ac:dyDescent="0.25">
      <c r="A275" s="191">
        <f t="shared" si="11"/>
        <v>4</v>
      </c>
      <c r="B275" s="93" t="s">
        <v>54</v>
      </c>
      <c r="C275" s="651">
        <v>480</v>
      </c>
      <c r="D275" s="652"/>
      <c r="E275" s="678">
        <v>730</v>
      </c>
      <c r="F275" s="679"/>
      <c r="G275" s="15">
        <f t="shared" si="10"/>
        <v>350400</v>
      </c>
      <c r="H275" s="171" t="s">
        <v>340</v>
      </c>
    </row>
    <row r="276" spans="1:8" x14ac:dyDescent="0.25">
      <c r="A276" s="191">
        <f t="shared" si="11"/>
        <v>5</v>
      </c>
      <c r="B276" s="93" t="s">
        <v>46</v>
      </c>
      <c r="C276" s="651">
        <v>450</v>
      </c>
      <c r="D276" s="652"/>
      <c r="E276" s="678">
        <v>730</v>
      </c>
      <c r="F276" s="679"/>
      <c r="G276" s="15">
        <f t="shared" si="10"/>
        <v>328500</v>
      </c>
      <c r="H276" s="171" t="s">
        <v>340</v>
      </c>
    </row>
    <row r="277" spans="1:8" x14ac:dyDescent="0.25">
      <c r="A277" s="191">
        <f t="shared" si="11"/>
        <v>6</v>
      </c>
      <c r="B277" s="93" t="s">
        <v>44</v>
      </c>
      <c r="C277" s="651">
        <v>250</v>
      </c>
      <c r="D277" s="652"/>
      <c r="E277" s="678">
        <v>730</v>
      </c>
      <c r="F277" s="679"/>
      <c r="G277" s="15">
        <f t="shared" si="10"/>
        <v>182500</v>
      </c>
      <c r="H277" s="171" t="s">
        <v>342</v>
      </c>
    </row>
    <row r="278" spans="1:8" x14ac:dyDescent="0.25">
      <c r="A278" s="191">
        <f t="shared" si="11"/>
        <v>7</v>
      </c>
      <c r="B278" s="93" t="s">
        <v>72</v>
      </c>
      <c r="C278" s="651">
        <v>250</v>
      </c>
      <c r="D278" s="652"/>
      <c r="E278" s="678">
        <v>730</v>
      </c>
      <c r="F278" s="679"/>
      <c r="G278" s="15">
        <f t="shared" si="10"/>
        <v>182500</v>
      </c>
      <c r="H278" s="171" t="s">
        <v>342</v>
      </c>
    </row>
    <row r="279" spans="1:8" x14ac:dyDescent="0.25">
      <c r="A279" s="191">
        <f t="shared" si="11"/>
        <v>8</v>
      </c>
      <c r="B279" s="93" t="s">
        <v>50</v>
      </c>
      <c r="C279" s="651">
        <v>250</v>
      </c>
      <c r="D279" s="652"/>
      <c r="E279" s="678">
        <v>730</v>
      </c>
      <c r="F279" s="679"/>
      <c r="G279" s="15">
        <f t="shared" si="10"/>
        <v>182500</v>
      </c>
      <c r="H279" s="171" t="s">
        <v>342</v>
      </c>
    </row>
    <row r="280" spans="1:8" x14ac:dyDescent="0.25">
      <c r="A280" s="191">
        <f t="shared" si="11"/>
        <v>9</v>
      </c>
      <c r="B280" s="93" t="s">
        <v>86</v>
      </c>
      <c r="C280" s="651">
        <v>250</v>
      </c>
      <c r="D280" s="652"/>
      <c r="E280" s="678">
        <v>730</v>
      </c>
      <c r="F280" s="679"/>
      <c r="G280" s="15">
        <f t="shared" si="10"/>
        <v>182500</v>
      </c>
      <c r="H280" s="171" t="s">
        <v>342</v>
      </c>
    </row>
    <row r="281" spans="1:8" x14ac:dyDescent="0.25">
      <c r="A281" s="191">
        <f t="shared" si="11"/>
        <v>10</v>
      </c>
      <c r="B281" s="93" t="s">
        <v>45</v>
      </c>
      <c r="C281" s="651">
        <v>250</v>
      </c>
      <c r="D281" s="652"/>
      <c r="E281" s="678">
        <v>730</v>
      </c>
      <c r="F281" s="679"/>
      <c r="G281" s="15">
        <f t="shared" si="10"/>
        <v>182500</v>
      </c>
      <c r="H281" s="171" t="s">
        <v>342</v>
      </c>
    </row>
    <row r="282" spans="1:8" x14ac:dyDescent="0.25">
      <c r="A282" s="191">
        <f t="shared" si="11"/>
        <v>11</v>
      </c>
      <c r="B282" s="93" t="s">
        <v>52</v>
      </c>
      <c r="C282" s="651">
        <v>250</v>
      </c>
      <c r="D282" s="652"/>
      <c r="E282" s="678">
        <v>730</v>
      </c>
      <c r="F282" s="679"/>
      <c r="G282" s="15">
        <f t="shared" si="10"/>
        <v>182500</v>
      </c>
      <c r="H282" s="171" t="s">
        <v>342</v>
      </c>
    </row>
    <row r="283" spans="1:8" x14ac:dyDescent="0.25">
      <c r="A283" s="191">
        <f t="shared" si="11"/>
        <v>12</v>
      </c>
      <c r="B283" s="93" t="s">
        <v>266</v>
      </c>
      <c r="C283" s="651">
        <v>250</v>
      </c>
      <c r="D283" s="652"/>
      <c r="E283" s="678">
        <v>730</v>
      </c>
      <c r="F283" s="679"/>
      <c r="G283" s="15">
        <f t="shared" si="10"/>
        <v>182500</v>
      </c>
      <c r="H283" s="171" t="s">
        <v>342</v>
      </c>
    </row>
    <row r="284" spans="1:8" x14ac:dyDescent="0.25">
      <c r="A284" s="191">
        <f t="shared" si="11"/>
        <v>13</v>
      </c>
      <c r="B284" s="93" t="s">
        <v>51</v>
      </c>
      <c r="C284" s="651">
        <v>250</v>
      </c>
      <c r="D284" s="652"/>
      <c r="E284" s="678">
        <v>730</v>
      </c>
      <c r="F284" s="679"/>
      <c r="G284" s="15">
        <f t="shared" si="10"/>
        <v>182500</v>
      </c>
      <c r="H284" s="171" t="s">
        <v>342</v>
      </c>
    </row>
    <row r="285" spans="1:8" x14ac:dyDescent="0.25">
      <c r="A285" s="191">
        <f t="shared" si="11"/>
        <v>14</v>
      </c>
      <c r="B285" s="93" t="s">
        <v>74</v>
      </c>
      <c r="C285" s="651">
        <v>250</v>
      </c>
      <c r="D285" s="652"/>
      <c r="E285" s="678">
        <v>730</v>
      </c>
      <c r="F285" s="679"/>
      <c r="G285" s="15">
        <f t="shared" si="10"/>
        <v>182500</v>
      </c>
      <c r="H285" s="171" t="s">
        <v>342</v>
      </c>
    </row>
    <row r="286" spans="1:8" x14ac:dyDescent="0.25">
      <c r="A286" s="191">
        <f t="shared" si="11"/>
        <v>15</v>
      </c>
      <c r="B286" s="93" t="s">
        <v>90</v>
      </c>
      <c r="C286" s="651">
        <v>250</v>
      </c>
      <c r="D286" s="652"/>
      <c r="E286" s="678">
        <v>730</v>
      </c>
      <c r="F286" s="679"/>
      <c r="G286" s="15">
        <f t="shared" si="10"/>
        <v>182500</v>
      </c>
      <c r="H286" s="171" t="s">
        <v>342</v>
      </c>
    </row>
    <row r="287" spans="1:8" x14ac:dyDescent="0.25">
      <c r="A287" s="191">
        <f t="shared" si="11"/>
        <v>16</v>
      </c>
      <c r="B287" s="93" t="s">
        <v>223</v>
      </c>
      <c r="C287" s="651">
        <v>700</v>
      </c>
      <c r="D287" s="652"/>
      <c r="E287" s="678">
        <v>730</v>
      </c>
      <c r="F287" s="679"/>
      <c r="G287" s="15">
        <f t="shared" si="10"/>
        <v>511000</v>
      </c>
      <c r="H287" s="171" t="s">
        <v>356</v>
      </c>
    </row>
    <row r="288" spans="1:8" x14ac:dyDescent="0.25">
      <c r="A288" s="191">
        <f t="shared" si="11"/>
        <v>17</v>
      </c>
      <c r="B288" s="93"/>
      <c r="C288" s="651"/>
      <c r="D288" s="652"/>
      <c r="E288" s="678"/>
      <c r="F288" s="679"/>
      <c r="G288" s="15"/>
      <c r="H288" s="11"/>
    </row>
    <row r="289" spans="1:8" x14ac:dyDescent="0.25">
      <c r="A289" s="191">
        <f t="shared" si="11"/>
        <v>18</v>
      </c>
      <c r="B289" s="93"/>
      <c r="C289" s="651"/>
      <c r="D289" s="652"/>
      <c r="E289" s="678"/>
      <c r="F289" s="679"/>
      <c r="G289" s="15"/>
      <c r="H289" s="11"/>
    </row>
    <row r="290" spans="1:8" x14ac:dyDescent="0.25">
      <c r="A290" s="191">
        <f t="shared" si="11"/>
        <v>19</v>
      </c>
      <c r="B290" s="93"/>
      <c r="C290" s="651"/>
      <c r="D290" s="652"/>
      <c r="E290" s="678"/>
      <c r="F290" s="679"/>
      <c r="G290" s="15"/>
      <c r="H290" s="11"/>
    </row>
    <row r="291" spans="1:8" x14ac:dyDescent="0.25">
      <c r="A291" s="191">
        <f t="shared" si="11"/>
        <v>20</v>
      </c>
      <c r="B291" s="93"/>
      <c r="C291" s="651"/>
      <c r="D291" s="652"/>
      <c r="E291" s="678"/>
      <c r="F291" s="679"/>
      <c r="G291" s="15"/>
      <c r="H291" s="11"/>
    </row>
    <row r="292" spans="1:8" x14ac:dyDescent="0.25">
      <c r="A292" s="191">
        <f t="shared" si="11"/>
        <v>21</v>
      </c>
      <c r="B292" s="93"/>
      <c r="C292" s="651"/>
      <c r="D292" s="652"/>
      <c r="E292" s="678"/>
      <c r="F292" s="679"/>
      <c r="G292" s="15"/>
      <c r="H292" s="11"/>
    </row>
    <row r="293" spans="1:8" x14ac:dyDescent="0.25">
      <c r="A293" s="191">
        <f t="shared" si="11"/>
        <v>22</v>
      </c>
      <c r="B293" s="93"/>
      <c r="C293" s="651"/>
      <c r="D293" s="652"/>
      <c r="E293" s="678"/>
      <c r="F293" s="679"/>
      <c r="G293" s="15"/>
      <c r="H293" s="11"/>
    </row>
    <row r="294" spans="1:8" x14ac:dyDescent="0.25">
      <c r="A294" s="10"/>
      <c r="B294" s="93"/>
      <c r="C294" s="651"/>
      <c r="D294" s="652"/>
      <c r="E294" s="678"/>
      <c r="F294" s="679"/>
      <c r="G294" s="15"/>
      <c r="H294" s="11"/>
    </row>
    <row r="295" spans="1:8" x14ac:dyDescent="0.25">
      <c r="A295" s="10"/>
      <c r="B295" s="93"/>
      <c r="C295" s="651">
        <f>SUM(C272:D293)</f>
        <v>6230</v>
      </c>
      <c r="D295" s="652"/>
      <c r="E295" s="678" t="s">
        <v>32</v>
      </c>
      <c r="F295" s="679"/>
      <c r="G295" s="114"/>
      <c r="H295" s="151"/>
    </row>
    <row r="297" spans="1:8" x14ac:dyDescent="0.25">
      <c r="E297" s="673" t="s">
        <v>111</v>
      </c>
      <c r="F297" s="671">
        <f>SUM(G272:G293)</f>
        <v>4547900</v>
      </c>
    </row>
    <row r="298" spans="1:8" x14ac:dyDescent="0.25">
      <c r="E298" s="673"/>
      <c r="F298" s="672"/>
    </row>
    <row r="302" spans="1:8" x14ac:dyDescent="0.25">
      <c r="C302" s="698" t="s">
        <v>364</v>
      </c>
      <c r="D302" s="698"/>
      <c r="E302" s="698"/>
      <c r="F302" s="698"/>
    </row>
    <row r="304" spans="1:8" x14ac:dyDescent="0.25">
      <c r="A304" s="667" t="s">
        <v>281</v>
      </c>
      <c r="B304" s="667" t="s">
        <v>0</v>
      </c>
      <c r="C304" s="667" t="s">
        <v>79</v>
      </c>
      <c r="D304" s="680"/>
      <c r="E304" s="667" t="s">
        <v>5</v>
      </c>
      <c r="F304" s="680"/>
      <c r="G304" s="667" t="s">
        <v>107</v>
      </c>
      <c r="H304" s="667" t="s">
        <v>9</v>
      </c>
    </row>
    <row r="305" spans="1:8" x14ac:dyDescent="0.25">
      <c r="A305" s="667"/>
      <c r="B305" s="667"/>
      <c r="C305" s="681"/>
      <c r="D305" s="682"/>
      <c r="E305" s="681"/>
      <c r="F305" s="682"/>
      <c r="G305" s="681"/>
      <c r="H305" s="681"/>
    </row>
    <row r="306" spans="1:8" x14ac:dyDescent="0.25">
      <c r="A306" s="195">
        <v>1</v>
      </c>
      <c r="B306" s="93" t="s">
        <v>77</v>
      </c>
      <c r="C306" s="651">
        <v>700</v>
      </c>
      <c r="D306" s="652"/>
      <c r="E306" s="678">
        <v>730</v>
      </c>
      <c r="F306" s="679"/>
      <c r="G306" s="15">
        <f t="shared" ref="G306:G322" si="12">C306*E306</f>
        <v>511000</v>
      </c>
      <c r="H306" s="171" t="s">
        <v>366</v>
      </c>
    </row>
    <row r="307" spans="1:8" x14ac:dyDescent="0.25">
      <c r="A307" s="195">
        <f t="shared" ref="A307:A327" si="13">A306+1</f>
        <v>2</v>
      </c>
      <c r="B307" s="93" t="s">
        <v>365</v>
      </c>
      <c r="C307" s="651">
        <v>700</v>
      </c>
      <c r="D307" s="652"/>
      <c r="E307" s="678">
        <v>730</v>
      </c>
      <c r="F307" s="679"/>
      <c r="G307" s="15">
        <f t="shared" si="12"/>
        <v>511000</v>
      </c>
      <c r="H307" s="171" t="s">
        <v>366</v>
      </c>
    </row>
    <row r="308" spans="1:8" x14ac:dyDescent="0.25">
      <c r="A308" s="195">
        <f t="shared" si="13"/>
        <v>3</v>
      </c>
      <c r="B308" s="93" t="s">
        <v>368</v>
      </c>
      <c r="C308" s="651">
        <v>750</v>
      </c>
      <c r="D308" s="652"/>
      <c r="E308" s="678">
        <v>730</v>
      </c>
      <c r="F308" s="679"/>
      <c r="G308" s="15">
        <f t="shared" si="12"/>
        <v>547500</v>
      </c>
      <c r="H308" s="171" t="s">
        <v>367</v>
      </c>
    </row>
    <row r="309" spans="1:8" x14ac:dyDescent="0.25">
      <c r="A309" s="195">
        <f t="shared" si="13"/>
        <v>4</v>
      </c>
      <c r="B309" s="93" t="s">
        <v>353</v>
      </c>
      <c r="C309" s="651">
        <v>750</v>
      </c>
      <c r="D309" s="652"/>
      <c r="E309" s="678">
        <v>730</v>
      </c>
      <c r="F309" s="679"/>
      <c r="G309" s="15">
        <f t="shared" si="12"/>
        <v>547500</v>
      </c>
      <c r="H309" s="171" t="s">
        <v>367</v>
      </c>
    </row>
    <row r="310" spans="1:8" x14ac:dyDescent="0.25">
      <c r="A310" s="195">
        <f t="shared" si="13"/>
        <v>5</v>
      </c>
      <c r="B310" s="93" t="s">
        <v>78</v>
      </c>
      <c r="C310" s="651">
        <v>700</v>
      </c>
      <c r="D310" s="652"/>
      <c r="E310" s="678">
        <v>730</v>
      </c>
      <c r="F310" s="679"/>
      <c r="G310" s="15">
        <f t="shared" si="12"/>
        <v>511000</v>
      </c>
      <c r="H310" s="171" t="s">
        <v>367</v>
      </c>
    </row>
    <row r="311" spans="1:8" x14ac:dyDescent="0.25">
      <c r="A311" s="195">
        <f t="shared" si="13"/>
        <v>6</v>
      </c>
      <c r="B311" s="93" t="s">
        <v>61</v>
      </c>
      <c r="C311" s="651">
        <v>700</v>
      </c>
      <c r="D311" s="652"/>
      <c r="E311" s="678">
        <v>730</v>
      </c>
      <c r="F311" s="679"/>
      <c r="G311" s="15">
        <f t="shared" si="12"/>
        <v>511000</v>
      </c>
      <c r="H311" s="171" t="s">
        <v>367</v>
      </c>
    </row>
    <row r="312" spans="1:8" x14ac:dyDescent="0.25">
      <c r="A312" s="195">
        <f t="shared" si="13"/>
        <v>7</v>
      </c>
      <c r="B312" s="93" t="s">
        <v>88</v>
      </c>
      <c r="C312" s="651">
        <v>350</v>
      </c>
      <c r="D312" s="652"/>
      <c r="E312" s="678">
        <v>730</v>
      </c>
      <c r="F312" s="679"/>
      <c r="G312" s="15">
        <f t="shared" si="12"/>
        <v>255500</v>
      </c>
      <c r="H312" s="171" t="s">
        <v>374</v>
      </c>
    </row>
    <row r="313" spans="1:8" x14ac:dyDescent="0.25">
      <c r="A313" s="195">
        <f t="shared" si="13"/>
        <v>8</v>
      </c>
      <c r="B313" s="93" t="s">
        <v>50</v>
      </c>
      <c r="C313" s="651">
        <v>350</v>
      </c>
      <c r="D313" s="652"/>
      <c r="E313" s="678">
        <v>730</v>
      </c>
      <c r="F313" s="679"/>
      <c r="G313" s="15">
        <f t="shared" si="12"/>
        <v>255500</v>
      </c>
      <c r="H313" s="171" t="s">
        <v>374</v>
      </c>
    </row>
    <row r="314" spans="1:8" x14ac:dyDescent="0.25">
      <c r="A314" s="195">
        <f t="shared" si="13"/>
        <v>9</v>
      </c>
      <c r="B314" s="93" t="s">
        <v>266</v>
      </c>
      <c r="C314" s="651">
        <v>350</v>
      </c>
      <c r="D314" s="652"/>
      <c r="E314" s="678">
        <v>730</v>
      </c>
      <c r="F314" s="679"/>
      <c r="G314" s="15">
        <f t="shared" si="12"/>
        <v>255500</v>
      </c>
      <c r="H314" s="171" t="s">
        <v>374</v>
      </c>
    </row>
    <row r="315" spans="1:8" x14ac:dyDescent="0.25">
      <c r="A315" s="195">
        <f t="shared" si="13"/>
        <v>10</v>
      </c>
      <c r="B315" s="93" t="s">
        <v>51</v>
      </c>
      <c r="C315" s="651">
        <v>350</v>
      </c>
      <c r="D315" s="652"/>
      <c r="E315" s="678">
        <v>730</v>
      </c>
      <c r="F315" s="679"/>
      <c r="G315" s="15">
        <f t="shared" si="12"/>
        <v>255500</v>
      </c>
      <c r="H315" s="171" t="s">
        <v>374</v>
      </c>
    </row>
    <row r="316" spans="1:8" x14ac:dyDescent="0.25">
      <c r="A316" s="195">
        <f t="shared" si="13"/>
        <v>11</v>
      </c>
      <c r="B316" s="93" t="s">
        <v>91</v>
      </c>
      <c r="C316" s="651">
        <v>250</v>
      </c>
      <c r="D316" s="652"/>
      <c r="E316" s="678">
        <v>730</v>
      </c>
      <c r="F316" s="679"/>
      <c r="G316" s="15">
        <f t="shared" si="12"/>
        <v>182500</v>
      </c>
      <c r="H316" s="171" t="s">
        <v>374</v>
      </c>
    </row>
    <row r="317" spans="1:8" x14ac:dyDescent="0.25">
      <c r="A317" s="195">
        <f t="shared" si="13"/>
        <v>12</v>
      </c>
      <c r="B317" s="93" t="s">
        <v>47</v>
      </c>
      <c r="C317" s="651">
        <v>250</v>
      </c>
      <c r="D317" s="652"/>
      <c r="E317" s="678">
        <v>730</v>
      </c>
      <c r="F317" s="679"/>
      <c r="G317" s="15">
        <f t="shared" si="12"/>
        <v>182500</v>
      </c>
      <c r="H317" s="171" t="s">
        <v>374</v>
      </c>
    </row>
    <row r="318" spans="1:8" x14ac:dyDescent="0.25">
      <c r="A318" s="195">
        <f t="shared" si="13"/>
        <v>13</v>
      </c>
      <c r="B318" s="93" t="s">
        <v>85</v>
      </c>
      <c r="C318" s="651">
        <v>250</v>
      </c>
      <c r="D318" s="652"/>
      <c r="E318" s="678">
        <v>730</v>
      </c>
      <c r="F318" s="679"/>
      <c r="G318" s="15">
        <f t="shared" si="12"/>
        <v>182500</v>
      </c>
      <c r="H318" s="171" t="s">
        <v>374</v>
      </c>
    </row>
    <row r="319" spans="1:8" x14ac:dyDescent="0.25">
      <c r="A319" s="195">
        <f t="shared" si="13"/>
        <v>14</v>
      </c>
      <c r="B319" s="93" t="s">
        <v>54</v>
      </c>
      <c r="C319" s="651">
        <v>250</v>
      </c>
      <c r="D319" s="652"/>
      <c r="E319" s="678">
        <v>730</v>
      </c>
      <c r="F319" s="679"/>
      <c r="G319" s="15">
        <f t="shared" si="12"/>
        <v>182500</v>
      </c>
      <c r="H319" s="171" t="s">
        <v>374</v>
      </c>
    </row>
    <row r="320" spans="1:8" x14ac:dyDescent="0.25">
      <c r="A320" s="195">
        <f t="shared" si="13"/>
        <v>15</v>
      </c>
      <c r="B320" s="93" t="s">
        <v>46</v>
      </c>
      <c r="C320" s="651">
        <v>250</v>
      </c>
      <c r="D320" s="652"/>
      <c r="E320" s="678">
        <v>730</v>
      </c>
      <c r="F320" s="679"/>
      <c r="G320" s="15">
        <f t="shared" si="12"/>
        <v>182500</v>
      </c>
      <c r="H320" s="171" t="s">
        <v>374</v>
      </c>
    </row>
    <row r="321" spans="1:8" x14ac:dyDescent="0.25">
      <c r="A321" s="195">
        <f t="shared" si="13"/>
        <v>16</v>
      </c>
      <c r="B321" s="93" t="s">
        <v>77</v>
      </c>
      <c r="C321" s="651">
        <v>700</v>
      </c>
      <c r="D321" s="652"/>
      <c r="E321" s="678">
        <v>730</v>
      </c>
      <c r="F321" s="679"/>
      <c r="G321" s="15">
        <f t="shared" si="12"/>
        <v>511000</v>
      </c>
      <c r="H321" s="171" t="s">
        <v>379</v>
      </c>
    </row>
    <row r="322" spans="1:8" x14ac:dyDescent="0.25">
      <c r="A322" s="195">
        <f t="shared" si="13"/>
        <v>17</v>
      </c>
      <c r="B322" s="93" t="s">
        <v>166</v>
      </c>
      <c r="C322" s="651">
        <v>700</v>
      </c>
      <c r="D322" s="652"/>
      <c r="E322" s="678">
        <v>730</v>
      </c>
      <c r="F322" s="679"/>
      <c r="G322" s="15">
        <f t="shared" si="12"/>
        <v>511000</v>
      </c>
      <c r="H322" s="171" t="s">
        <v>379</v>
      </c>
    </row>
    <row r="323" spans="1:8" x14ac:dyDescent="0.25">
      <c r="A323" s="195">
        <f t="shared" si="13"/>
        <v>18</v>
      </c>
      <c r="B323" s="93"/>
      <c r="C323" s="651"/>
      <c r="D323" s="652"/>
      <c r="E323" s="678"/>
      <c r="F323" s="679"/>
      <c r="G323" s="15"/>
      <c r="H323" s="171"/>
    </row>
    <row r="324" spans="1:8" x14ac:dyDescent="0.25">
      <c r="A324" s="195">
        <f t="shared" si="13"/>
        <v>19</v>
      </c>
      <c r="B324" s="93"/>
      <c r="C324" s="651"/>
      <c r="D324" s="652"/>
      <c r="E324" s="678"/>
      <c r="F324" s="679"/>
      <c r="G324" s="15"/>
      <c r="H324" s="11"/>
    </row>
    <row r="325" spans="1:8" x14ac:dyDescent="0.25">
      <c r="A325" s="195">
        <f t="shared" si="13"/>
        <v>20</v>
      </c>
      <c r="B325" s="93"/>
      <c r="C325" s="651"/>
      <c r="D325" s="652"/>
      <c r="E325" s="678"/>
      <c r="F325" s="679"/>
      <c r="G325" s="15"/>
      <c r="H325" s="11"/>
    </row>
    <row r="326" spans="1:8" x14ac:dyDescent="0.25">
      <c r="A326" s="195">
        <f t="shared" si="13"/>
        <v>21</v>
      </c>
      <c r="B326" s="93"/>
      <c r="C326" s="651"/>
      <c r="D326" s="652"/>
      <c r="E326" s="678"/>
      <c r="F326" s="679"/>
      <c r="G326" s="15"/>
      <c r="H326" s="11"/>
    </row>
    <row r="327" spans="1:8" x14ac:dyDescent="0.25">
      <c r="A327" s="195">
        <f t="shared" si="13"/>
        <v>22</v>
      </c>
      <c r="B327" s="93"/>
      <c r="C327" s="651"/>
      <c r="D327" s="652"/>
      <c r="E327" s="678"/>
      <c r="F327" s="679"/>
      <c r="G327" s="15"/>
      <c r="H327" s="11"/>
    </row>
    <row r="328" spans="1:8" x14ac:dyDescent="0.25">
      <c r="A328" s="10"/>
      <c r="B328" s="93"/>
      <c r="C328" s="651"/>
      <c r="D328" s="652"/>
      <c r="E328" s="678"/>
      <c r="F328" s="679"/>
      <c r="G328" s="15"/>
      <c r="H328" s="11"/>
    </row>
    <row r="329" spans="1:8" x14ac:dyDescent="0.25">
      <c r="A329" s="10"/>
      <c r="B329" s="93"/>
      <c r="C329" s="651">
        <f>SUM(C306:D327)</f>
        <v>8350</v>
      </c>
      <c r="D329" s="652"/>
      <c r="E329" s="678" t="s">
        <v>32</v>
      </c>
      <c r="F329" s="679"/>
      <c r="G329" s="114"/>
      <c r="H329" s="151"/>
    </row>
    <row r="331" spans="1:8" x14ac:dyDescent="0.25">
      <c r="E331" s="673" t="s">
        <v>111</v>
      </c>
      <c r="F331" s="671">
        <f>SUM(G306:G327)</f>
        <v>6095500</v>
      </c>
    </row>
    <row r="332" spans="1:8" x14ac:dyDescent="0.25">
      <c r="E332" s="673"/>
      <c r="F332" s="672"/>
    </row>
    <row r="335" spans="1:8" x14ac:dyDescent="0.25">
      <c r="C335" s="698" t="s">
        <v>382</v>
      </c>
      <c r="D335" s="698"/>
      <c r="E335" s="698"/>
      <c r="F335" s="698"/>
    </row>
    <row r="337" spans="1:8" x14ac:dyDescent="0.25">
      <c r="A337" s="667" t="s">
        <v>281</v>
      </c>
      <c r="B337" s="667" t="s">
        <v>0</v>
      </c>
      <c r="C337" s="667" t="s">
        <v>79</v>
      </c>
      <c r="D337" s="680"/>
      <c r="E337" s="667" t="s">
        <v>5</v>
      </c>
      <c r="F337" s="680"/>
      <c r="G337" s="667" t="s">
        <v>107</v>
      </c>
      <c r="H337" s="667" t="s">
        <v>9</v>
      </c>
    </row>
    <row r="338" spans="1:8" x14ac:dyDescent="0.25">
      <c r="A338" s="667"/>
      <c r="B338" s="667"/>
      <c r="C338" s="681"/>
      <c r="D338" s="682"/>
      <c r="E338" s="681"/>
      <c r="F338" s="682"/>
      <c r="G338" s="681"/>
      <c r="H338" s="681"/>
    </row>
    <row r="339" spans="1:8" x14ac:dyDescent="0.25">
      <c r="A339" s="204">
        <v>1</v>
      </c>
      <c r="B339" s="93" t="s">
        <v>380</v>
      </c>
      <c r="C339" s="651">
        <v>800</v>
      </c>
      <c r="D339" s="652"/>
      <c r="E339" s="678">
        <v>730</v>
      </c>
      <c r="F339" s="679"/>
      <c r="G339" s="15">
        <f>C339*E339</f>
        <v>584000</v>
      </c>
      <c r="H339" s="171" t="s">
        <v>381</v>
      </c>
    </row>
    <row r="340" spans="1:8" x14ac:dyDescent="0.25">
      <c r="A340" s="204">
        <f t="shared" ref="A340:A360" si="14">A339+1</f>
        <v>2</v>
      </c>
      <c r="B340" s="93" t="s">
        <v>78</v>
      </c>
      <c r="C340" s="651">
        <v>700</v>
      </c>
      <c r="D340" s="652"/>
      <c r="E340" s="678">
        <v>730</v>
      </c>
      <c r="F340" s="679"/>
      <c r="G340" s="15">
        <f>C340*E340</f>
        <v>511000</v>
      </c>
      <c r="H340" s="171" t="s">
        <v>383</v>
      </c>
    </row>
    <row r="341" spans="1:8" x14ac:dyDescent="0.25">
      <c r="A341" s="204">
        <f t="shared" si="14"/>
        <v>3</v>
      </c>
      <c r="B341" s="93" t="s">
        <v>351</v>
      </c>
      <c r="C341" s="651">
        <v>750</v>
      </c>
      <c r="D341" s="652"/>
      <c r="E341" s="678">
        <v>730</v>
      </c>
      <c r="F341" s="679"/>
      <c r="G341" s="15">
        <f>C341*E341</f>
        <v>547500</v>
      </c>
      <c r="H341" s="171" t="s">
        <v>385</v>
      </c>
    </row>
    <row r="342" spans="1:8" x14ac:dyDescent="0.25">
      <c r="A342" s="204">
        <f t="shared" si="14"/>
        <v>4</v>
      </c>
      <c r="B342" s="93"/>
      <c r="C342" s="651"/>
      <c r="D342" s="652"/>
      <c r="E342" s="678"/>
      <c r="F342" s="679"/>
      <c r="G342" s="15"/>
      <c r="H342" s="171"/>
    </row>
    <row r="343" spans="1:8" x14ac:dyDescent="0.25">
      <c r="A343" s="204">
        <f t="shared" si="14"/>
        <v>5</v>
      </c>
      <c r="B343" s="93"/>
      <c r="C343" s="651"/>
      <c r="D343" s="652"/>
      <c r="E343" s="678"/>
      <c r="F343" s="679"/>
      <c r="G343" s="15"/>
      <c r="H343" s="171"/>
    </row>
    <row r="344" spans="1:8" x14ac:dyDescent="0.25">
      <c r="A344" s="204">
        <f t="shared" si="14"/>
        <v>6</v>
      </c>
      <c r="B344" s="93"/>
      <c r="C344" s="651"/>
      <c r="D344" s="652"/>
      <c r="E344" s="678"/>
      <c r="F344" s="679"/>
      <c r="G344" s="15"/>
      <c r="H344" s="171"/>
    </row>
    <row r="345" spans="1:8" x14ac:dyDescent="0.25">
      <c r="A345" s="204">
        <f t="shared" si="14"/>
        <v>7</v>
      </c>
      <c r="B345" s="93"/>
      <c r="C345" s="651"/>
      <c r="D345" s="652"/>
      <c r="E345" s="678"/>
      <c r="F345" s="679"/>
      <c r="G345" s="15"/>
      <c r="H345" s="171"/>
    </row>
    <row r="346" spans="1:8" x14ac:dyDescent="0.25">
      <c r="A346" s="204">
        <f t="shared" si="14"/>
        <v>8</v>
      </c>
      <c r="B346" s="93"/>
      <c r="C346" s="651"/>
      <c r="D346" s="652"/>
      <c r="E346" s="678"/>
      <c r="F346" s="679"/>
      <c r="G346" s="15"/>
      <c r="H346" s="171"/>
    </row>
    <row r="347" spans="1:8" x14ac:dyDescent="0.25">
      <c r="A347" s="204">
        <f t="shared" si="14"/>
        <v>9</v>
      </c>
      <c r="B347" s="93"/>
      <c r="C347" s="651"/>
      <c r="D347" s="652"/>
      <c r="E347" s="678"/>
      <c r="F347" s="679"/>
      <c r="G347" s="15"/>
      <c r="H347" s="171"/>
    </row>
    <row r="348" spans="1:8" x14ac:dyDescent="0.25">
      <c r="A348" s="204">
        <f t="shared" si="14"/>
        <v>10</v>
      </c>
      <c r="B348" s="93"/>
      <c r="C348" s="651"/>
      <c r="D348" s="652"/>
      <c r="E348" s="678"/>
      <c r="F348" s="679"/>
      <c r="G348" s="15"/>
      <c r="H348" s="171"/>
    </row>
    <row r="349" spans="1:8" x14ac:dyDescent="0.25">
      <c r="A349" s="204">
        <f t="shared" si="14"/>
        <v>11</v>
      </c>
      <c r="B349" s="93"/>
      <c r="C349" s="651"/>
      <c r="D349" s="652"/>
      <c r="E349" s="678"/>
      <c r="F349" s="679"/>
      <c r="G349" s="15"/>
      <c r="H349" s="171"/>
    </row>
    <row r="350" spans="1:8" x14ac:dyDescent="0.25">
      <c r="A350" s="204">
        <f t="shared" si="14"/>
        <v>12</v>
      </c>
      <c r="B350" s="93"/>
      <c r="C350" s="651"/>
      <c r="D350" s="652"/>
      <c r="E350" s="678"/>
      <c r="F350" s="679"/>
      <c r="G350" s="15"/>
      <c r="H350" s="171"/>
    </row>
    <row r="351" spans="1:8" x14ac:dyDescent="0.25">
      <c r="A351" s="204">
        <f t="shared" si="14"/>
        <v>13</v>
      </c>
      <c r="B351" s="93"/>
      <c r="C351" s="651"/>
      <c r="D351" s="652"/>
      <c r="E351" s="678"/>
      <c r="F351" s="679"/>
      <c r="G351" s="15"/>
      <c r="H351" s="171"/>
    </row>
    <row r="352" spans="1:8" x14ac:dyDescent="0.25">
      <c r="A352" s="204">
        <f t="shared" si="14"/>
        <v>14</v>
      </c>
      <c r="B352" s="93"/>
      <c r="C352" s="651"/>
      <c r="D352" s="652"/>
      <c r="E352" s="678"/>
      <c r="F352" s="679"/>
      <c r="G352" s="15"/>
      <c r="H352" s="171"/>
    </row>
    <row r="353" spans="1:8" x14ac:dyDescent="0.25">
      <c r="A353" s="204">
        <f t="shared" si="14"/>
        <v>15</v>
      </c>
      <c r="B353" s="93"/>
      <c r="C353" s="651"/>
      <c r="D353" s="652"/>
      <c r="E353" s="678"/>
      <c r="F353" s="679"/>
      <c r="G353" s="15"/>
      <c r="H353" s="171"/>
    </row>
    <row r="354" spans="1:8" x14ac:dyDescent="0.25">
      <c r="A354" s="204">
        <f t="shared" si="14"/>
        <v>16</v>
      </c>
      <c r="B354" s="93"/>
      <c r="C354" s="651"/>
      <c r="D354" s="652"/>
      <c r="E354" s="678"/>
      <c r="F354" s="679"/>
      <c r="G354" s="15"/>
      <c r="H354" s="171"/>
    </row>
    <row r="355" spans="1:8" x14ac:dyDescent="0.25">
      <c r="A355" s="204">
        <f t="shared" si="14"/>
        <v>17</v>
      </c>
      <c r="B355" s="93"/>
      <c r="C355" s="651"/>
      <c r="D355" s="652"/>
      <c r="E355" s="678"/>
      <c r="F355" s="679"/>
      <c r="G355" s="15"/>
      <c r="H355" s="171"/>
    </row>
    <row r="356" spans="1:8" x14ac:dyDescent="0.25">
      <c r="A356" s="204">
        <f t="shared" si="14"/>
        <v>18</v>
      </c>
      <c r="B356" s="93"/>
      <c r="C356" s="651"/>
      <c r="D356" s="652"/>
      <c r="E356" s="678"/>
      <c r="F356" s="679"/>
      <c r="G356" s="15"/>
      <c r="H356" s="171"/>
    </row>
    <row r="357" spans="1:8" x14ac:dyDescent="0.25">
      <c r="A357" s="204">
        <f t="shared" si="14"/>
        <v>19</v>
      </c>
      <c r="B357" s="93"/>
      <c r="C357" s="651"/>
      <c r="D357" s="652"/>
      <c r="E357" s="678"/>
      <c r="F357" s="679"/>
      <c r="G357" s="15"/>
      <c r="H357" s="11"/>
    </row>
    <row r="358" spans="1:8" x14ac:dyDescent="0.25">
      <c r="A358" s="204">
        <f t="shared" si="14"/>
        <v>20</v>
      </c>
      <c r="B358" s="93"/>
      <c r="C358" s="651"/>
      <c r="D358" s="652"/>
      <c r="E358" s="678"/>
      <c r="F358" s="679"/>
      <c r="G358" s="15"/>
      <c r="H358" s="11"/>
    </row>
    <row r="359" spans="1:8" x14ac:dyDescent="0.25">
      <c r="A359" s="204">
        <f t="shared" si="14"/>
        <v>21</v>
      </c>
      <c r="B359" s="93"/>
      <c r="C359" s="651"/>
      <c r="D359" s="652"/>
      <c r="E359" s="678"/>
      <c r="F359" s="679"/>
      <c r="G359" s="15"/>
      <c r="H359" s="11"/>
    </row>
    <row r="360" spans="1:8" x14ac:dyDescent="0.25">
      <c r="A360" s="204">
        <f t="shared" si="14"/>
        <v>22</v>
      </c>
      <c r="B360" s="93"/>
      <c r="C360" s="651"/>
      <c r="D360" s="652"/>
      <c r="E360" s="678"/>
      <c r="F360" s="679"/>
      <c r="G360" s="15"/>
      <c r="H360" s="11"/>
    </row>
    <row r="361" spans="1:8" x14ac:dyDescent="0.25">
      <c r="A361" s="10"/>
      <c r="B361" s="93"/>
      <c r="C361" s="651"/>
      <c r="D361" s="652"/>
      <c r="E361" s="678"/>
      <c r="F361" s="679"/>
      <c r="G361" s="15"/>
      <c r="H361" s="11"/>
    </row>
    <row r="362" spans="1:8" x14ac:dyDescent="0.25">
      <c r="A362" s="10"/>
      <c r="B362" s="93"/>
      <c r="C362" s="651">
        <f>SUM(C339:D360)</f>
        <v>2250</v>
      </c>
      <c r="D362" s="652"/>
      <c r="E362" s="678" t="s">
        <v>32</v>
      </c>
      <c r="F362" s="679"/>
      <c r="G362" s="114"/>
      <c r="H362" s="151"/>
    </row>
    <row r="364" spans="1:8" x14ac:dyDescent="0.25">
      <c r="E364" s="673" t="s">
        <v>111</v>
      </c>
      <c r="F364" s="671">
        <f>SUM(G339:G360)</f>
        <v>1642500</v>
      </c>
    </row>
    <row r="365" spans="1:8" x14ac:dyDescent="0.25">
      <c r="E365" s="673"/>
      <c r="F365" s="672"/>
    </row>
    <row r="369" spans="1:8" x14ac:dyDescent="0.25">
      <c r="C369" s="698" t="s">
        <v>399</v>
      </c>
      <c r="D369" s="698"/>
      <c r="E369" s="698"/>
      <c r="F369" s="698"/>
    </row>
    <row r="371" spans="1:8" x14ac:dyDescent="0.25">
      <c r="A371" s="667" t="s">
        <v>281</v>
      </c>
      <c r="B371" s="667" t="s">
        <v>0</v>
      </c>
      <c r="C371" s="667" t="s">
        <v>79</v>
      </c>
      <c r="D371" s="680"/>
      <c r="E371" s="667" t="s">
        <v>5</v>
      </c>
      <c r="F371" s="680"/>
      <c r="G371" s="667" t="s">
        <v>107</v>
      </c>
      <c r="H371" s="667" t="s">
        <v>9</v>
      </c>
    </row>
    <row r="372" spans="1:8" x14ac:dyDescent="0.25">
      <c r="A372" s="667"/>
      <c r="B372" s="667"/>
      <c r="C372" s="681"/>
      <c r="D372" s="682"/>
      <c r="E372" s="681"/>
      <c r="F372" s="682"/>
      <c r="G372" s="681"/>
      <c r="H372" s="681"/>
    </row>
    <row r="373" spans="1:8" x14ac:dyDescent="0.25">
      <c r="A373" s="218">
        <v>1</v>
      </c>
      <c r="B373" s="93" t="s">
        <v>386</v>
      </c>
      <c r="C373" s="651">
        <v>800</v>
      </c>
      <c r="D373" s="652"/>
      <c r="E373" s="678">
        <v>730</v>
      </c>
      <c r="F373" s="679"/>
      <c r="G373" s="15">
        <f t="shared" ref="G373:G397" si="15">C373*E373</f>
        <v>584000</v>
      </c>
      <c r="H373" s="171">
        <v>45406</v>
      </c>
    </row>
    <row r="374" spans="1:8" x14ac:dyDescent="0.25">
      <c r="A374" s="218">
        <f t="shared" ref="A374:A393" si="16">A373+1</f>
        <v>2</v>
      </c>
      <c r="B374" s="93" t="s">
        <v>387</v>
      </c>
      <c r="C374" s="651">
        <v>800</v>
      </c>
      <c r="D374" s="652"/>
      <c r="E374" s="678">
        <v>730</v>
      </c>
      <c r="F374" s="679"/>
      <c r="G374" s="15">
        <f t="shared" si="15"/>
        <v>584000</v>
      </c>
      <c r="H374" s="171">
        <v>45406</v>
      </c>
    </row>
    <row r="375" spans="1:8" x14ac:dyDescent="0.25">
      <c r="A375" s="218">
        <f t="shared" si="16"/>
        <v>3</v>
      </c>
      <c r="B375" s="93" t="s">
        <v>388</v>
      </c>
      <c r="C375" s="651">
        <v>900</v>
      </c>
      <c r="D375" s="652"/>
      <c r="E375" s="678">
        <v>730</v>
      </c>
      <c r="F375" s="679"/>
      <c r="G375" s="15">
        <f t="shared" si="15"/>
        <v>657000</v>
      </c>
      <c r="H375" s="171">
        <v>45406</v>
      </c>
    </row>
    <row r="376" spans="1:8" x14ac:dyDescent="0.25">
      <c r="A376" s="218">
        <f t="shared" si="16"/>
        <v>4</v>
      </c>
      <c r="B376" s="93" t="s">
        <v>389</v>
      </c>
      <c r="C376" s="651">
        <v>900</v>
      </c>
      <c r="D376" s="652"/>
      <c r="E376" s="678">
        <v>730</v>
      </c>
      <c r="F376" s="679"/>
      <c r="G376" s="15">
        <f t="shared" si="15"/>
        <v>657000</v>
      </c>
      <c r="H376" s="171">
        <v>45406</v>
      </c>
    </row>
    <row r="377" spans="1:8" x14ac:dyDescent="0.25">
      <c r="A377" s="218">
        <f t="shared" si="16"/>
        <v>5</v>
      </c>
      <c r="B377" s="93" t="s">
        <v>352</v>
      </c>
      <c r="C377" s="651">
        <v>700</v>
      </c>
      <c r="D377" s="652"/>
      <c r="E377" s="678">
        <v>730</v>
      </c>
      <c r="F377" s="679"/>
      <c r="G377" s="15">
        <f t="shared" si="15"/>
        <v>511000</v>
      </c>
      <c r="H377" s="171">
        <v>45406</v>
      </c>
    </row>
    <row r="378" spans="1:8" x14ac:dyDescent="0.25">
      <c r="A378" s="218">
        <f t="shared" si="16"/>
        <v>6</v>
      </c>
      <c r="B378" s="93" t="s">
        <v>334</v>
      </c>
      <c r="C378" s="651">
        <v>700</v>
      </c>
      <c r="D378" s="652"/>
      <c r="E378" s="678">
        <v>730</v>
      </c>
      <c r="F378" s="679"/>
      <c r="G378" s="15">
        <f t="shared" si="15"/>
        <v>511000</v>
      </c>
      <c r="H378" s="171">
        <v>45406</v>
      </c>
    </row>
    <row r="379" spans="1:8" x14ac:dyDescent="0.25">
      <c r="A379" s="218">
        <f t="shared" si="16"/>
        <v>7</v>
      </c>
      <c r="B379" s="93" t="s">
        <v>380</v>
      </c>
      <c r="C379" s="651">
        <v>800</v>
      </c>
      <c r="D379" s="652"/>
      <c r="E379" s="678">
        <v>730</v>
      </c>
      <c r="F379" s="679"/>
      <c r="G379" s="15">
        <f t="shared" si="15"/>
        <v>584000</v>
      </c>
      <c r="H379" s="171">
        <v>45406</v>
      </c>
    </row>
    <row r="380" spans="1:8" x14ac:dyDescent="0.25">
      <c r="A380" s="218">
        <f t="shared" si="16"/>
        <v>8</v>
      </c>
      <c r="B380" s="93" t="s">
        <v>77</v>
      </c>
      <c r="C380" s="651">
        <v>700</v>
      </c>
      <c r="D380" s="652"/>
      <c r="E380" s="678">
        <v>730</v>
      </c>
      <c r="F380" s="679"/>
      <c r="G380" s="15">
        <f t="shared" si="15"/>
        <v>511000</v>
      </c>
      <c r="H380" s="171">
        <v>45407</v>
      </c>
    </row>
    <row r="381" spans="1:8" x14ac:dyDescent="0.25">
      <c r="A381" s="218">
        <f t="shared" si="16"/>
        <v>9</v>
      </c>
      <c r="B381" s="93" t="s">
        <v>78</v>
      </c>
      <c r="C381" s="651">
        <v>700</v>
      </c>
      <c r="D381" s="652"/>
      <c r="E381" s="678">
        <v>730</v>
      </c>
      <c r="F381" s="679"/>
      <c r="G381" s="15">
        <f t="shared" si="15"/>
        <v>511000</v>
      </c>
      <c r="H381" s="171">
        <v>45409</v>
      </c>
    </row>
    <row r="382" spans="1:8" x14ac:dyDescent="0.25">
      <c r="A382" s="218">
        <f t="shared" si="16"/>
        <v>10</v>
      </c>
      <c r="B382" s="93" t="s">
        <v>223</v>
      </c>
      <c r="C382" s="651">
        <v>700</v>
      </c>
      <c r="D382" s="652"/>
      <c r="E382" s="678">
        <v>730</v>
      </c>
      <c r="F382" s="679"/>
      <c r="G382" s="15">
        <f t="shared" si="15"/>
        <v>511000</v>
      </c>
      <c r="H382" s="171">
        <v>45415</v>
      </c>
    </row>
    <row r="383" spans="1:8" x14ac:dyDescent="0.25">
      <c r="A383" s="218">
        <f t="shared" si="16"/>
        <v>11</v>
      </c>
      <c r="B383" s="93" t="s">
        <v>166</v>
      </c>
      <c r="C383" s="651">
        <v>700</v>
      </c>
      <c r="D383" s="652"/>
      <c r="E383" s="678">
        <v>730</v>
      </c>
      <c r="F383" s="679"/>
      <c r="G383" s="15">
        <f t="shared" si="15"/>
        <v>511000</v>
      </c>
      <c r="H383" s="171">
        <v>45419</v>
      </c>
    </row>
    <row r="384" spans="1:8" x14ac:dyDescent="0.25">
      <c r="A384" s="218">
        <f t="shared" si="16"/>
        <v>12</v>
      </c>
      <c r="B384" s="93" t="s">
        <v>352</v>
      </c>
      <c r="C384" s="651">
        <v>800</v>
      </c>
      <c r="D384" s="652"/>
      <c r="E384" s="678">
        <v>730</v>
      </c>
      <c r="F384" s="679"/>
      <c r="G384" s="15">
        <f t="shared" si="15"/>
        <v>584000</v>
      </c>
      <c r="H384" s="171">
        <v>45423</v>
      </c>
    </row>
    <row r="385" spans="1:8" x14ac:dyDescent="0.25">
      <c r="A385" s="218">
        <f t="shared" si="16"/>
        <v>13</v>
      </c>
      <c r="B385" s="93" t="s">
        <v>380</v>
      </c>
      <c r="C385" s="651">
        <v>800</v>
      </c>
      <c r="D385" s="652"/>
      <c r="E385" s="678">
        <v>730</v>
      </c>
      <c r="F385" s="679"/>
      <c r="G385" s="15">
        <f t="shared" si="15"/>
        <v>584000</v>
      </c>
      <c r="H385" s="171">
        <v>45423</v>
      </c>
    </row>
    <row r="386" spans="1:8" x14ac:dyDescent="0.25">
      <c r="A386" s="218">
        <f t="shared" si="16"/>
        <v>14</v>
      </c>
      <c r="B386" s="93" t="s">
        <v>77</v>
      </c>
      <c r="C386" s="651">
        <v>200</v>
      </c>
      <c r="D386" s="652"/>
      <c r="E386" s="678">
        <v>730</v>
      </c>
      <c r="F386" s="679"/>
      <c r="G386" s="15">
        <f t="shared" si="15"/>
        <v>146000</v>
      </c>
      <c r="H386" s="171">
        <v>45426</v>
      </c>
    </row>
    <row r="387" spans="1:8" x14ac:dyDescent="0.25">
      <c r="A387" s="218">
        <f t="shared" si="16"/>
        <v>15</v>
      </c>
      <c r="B387" s="228" t="s">
        <v>388</v>
      </c>
      <c r="C387" s="699">
        <v>900</v>
      </c>
      <c r="D387" s="700"/>
      <c r="E387" s="701">
        <v>730</v>
      </c>
      <c r="F387" s="702"/>
      <c r="G387" s="229">
        <f>C387*E387</f>
        <v>657000</v>
      </c>
      <c r="H387" s="230">
        <v>45427</v>
      </c>
    </row>
    <row r="388" spans="1:8" x14ac:dyDescent="0.25">
      <c r="A388" s="218">
        <f t="shared" si="16"/>
        <v>16</v>
      </c>
      <c r="B388" s="228" t="s">
        <v>387</v>
      </c>
      <c r="C388" s="699">
        <v>900</v>
      </c>
      <c r="D388" s="700"/>
      <c r="E388" s="701">
        <v>730</v>
      </c>
      <c r="F388" s="702"/>
      <c r="G388" s="229">
        <f t="shared" si="15"/>
        <v>657000</v>
      </c>
      <c r="H388" s="231">
        <v>45432</v>
      </c>
    </row>
    <row r="389" spans="1:8" x14ac:dyDescent="0.25">
      <c r="A389" s="218">
        <f t="shared" si="16"/>
        <v>17</v>
      </c>
      <c r="B389" s="228" t="s">
        <v>334</v>
      </c>
      <c r="C389" s="699">
        <v>800</v>
      </c>
      <c r="D389" s="700"/>
      <c r="E389" s="701">
        <v>730</v>
      </c>
      <c r="F389" s="702"/>
      <c r="G389" s="229">
        <f t="shared" si="15"/>
        <v>584000</v>
      </c>
      <c r="H389" s="231">
        <v>45432</v>
      </c>
    </row>
    <row r="390" spans="1:8" x14ac:dyDescent="0.25">
      <c r="A390" s="218">
        <f t="shared" si="16"/>
        <v>18</v>
      </c>
      <c r="B390" s="228" t="s">
        <v>402</v>
      </c>
      <c r="C390" s="699">
        <v>900</v>
      </c>
      <c r="D390" s="700"/>
      <c r="E390" s="701">
        <v>730</v>
      </c>
      <c r="F390" s="702"/>
      <c r="G390" s="229">
        <f t="shared" si="15"/>
        <v>657000</v>
      </c>
      <c r="H390" s="231">
        <v>45432</v>
      </c>
    </row>
    <row r="391" spans="1:8" x14ac:dyDescent="0.25">
      <c r="A391" s="241">
        <f t="shared" si="16"/>
        <v>19</v>
      </c>
      <c r="B391" s="228" t="s">
        <v>389</v>
      </c>
      <c r="C391" s="699">
        <v>900</v>
      </c>
      <c r="D391" s="700"/>
      <c r="E391" s="701">
        <v>730</v>
      </c>
      <c r="F391" s="702"/>
      <c r="G391" s="229">
        <f t="shared" si="15"/>
        <v>657000</v>
      </c>
      <c r="H391" s="231">
        <v>45436</v>
      </c>
    </row>
    <row r="392" spans="1:8" x14ac:dyDescent="0.25">
      <c r="A392" s="241">
        <f t="shared" si="16"/>
        <v>20</v>
      </c>
      <c r="B392" s="228" t="s">
        <v>352</v>
      </c>
      <c r="C392" s="699">
        <v>800</v>
      </c>
      <c r="D392" s="700"/>
      <c r="E392" s="701">
        <v>730</v>
      </c>
      <c r="F392" s="702"/>
      <c r="G392" s="229">
        <f t="shared" si="15"/>
        <v>584000</v>
      </c>
      <c r="H392" s="231">
        <v>45437</v>
      </c>
    </row>
    <row r="393" spans="1:8" x14ac:dyDescent="0.25">
      <c r="A393" s="241">
        <f t="shared" si="16"/>
        <v>21</v>
      </c>
      <c r="B393" s="228" t="s">
        <v>380</v>
      </c>
      <c r="C393" s="699">
        <v>800</v>
      </c>
      <c r="D393" s="700"/>
      <c r="E393" s="701">
        <v>730</v>
      </c>
      <c r="F393" s="702"/>
      <c r="G393" s="229">
        <f t="shared" si="15"/>
        <v>584000</v>
      </c>
      <c r="H393" s="239">
        <v>45437</v>
      </c>
    </row>
    <row r="394" spans="1:8" x14ac:dyDescent="0.25">
      <c r="A394" s="242">
        <f>A393+1</f>
        <v>22</v>
      </c>
      <c r="B394" s="228" t="s">
        <v>223</v>
      </c>
      <c r="C394" s="699">
        <v>700</v>
      </c>
      <c r="D394" s="700"/>
      <c r="E394" s="701">
        <v>730</v>
      </c>
      <c r="F394" s="702"/>
      <c r="G394" s="229">
        <f t="shared" si="15"/>
        <v>511000</v>
      </c>
      <c r="H394" s="239">
        <v>45441</v>
      </c>
    </row>
    <row r="395" spans="1:8" x14ac:dyDescent="0.25">
      <c r="A395" s="254"/>
      <c r="B395" s="228" t="s">
        <v>77</v>
      </c>
      <c r="C395" s="699">
        <v>700</v>
      </c>
      <c r="D395" s="700"/>
      <c r="E395" s="701">
        <v>730</v>
      </c>
      <c r="F395" s="702"/>
      <c r="G395" s="229">
        <f t="shared" si="15"/>
        <v>511000</v>
      </c>
      <c r="H395" s="239">
        <v>45446</v>
      </c>
    </row>
    <row r="396" spans="1:8" x14ac:dyDescent="0.25">
      <c r="A396" s="254"/>
      <c r="B396" s="228" t="s">
        <v>78</v>
      </c>
      <c r="C396" s="699">
        <v>700</v>
      </c>
      <c r="D396" s="700"/>
      <c r="E396" s="701">
        <v>730</v>
      </c>
      <c r="F396" s="702"/>
      <c r="G396" s="229">
        <f t="shared" si="15"/>
        <v>511000</v>
      </c>
      <c r="H396" s="239">
        <v>45446</v>
      </c>
    </row>
    <row r="397" spans="1:8" x14ac:dyDescent="0.25">
      <c r="A397" s="254"/>
      <c r="B397" s="228" t="s">
        <v>166</v>
      </c>
      <c r="C397" s="699">
        <v>700</v>
      </c>
      <c r="D397" s="700"/>
      <c r="E397" s="701">
        <v>730</v>
      </c>
      <c r="F397" s="702"/>
      <c r="G397" s="229">
        <f t="shared" si="15"/>
        <v>511000</v>
      </c>
      <c r="H397" s="239">
        <v>45446</v>
      </c>
    </row>
    <row r="398" spans="1:8" x14ac:dyDescent="0.25">
      <c r="A398" s="10"/>
      <c r="B398" s="93"/>
      <c r="C398" s="651">
        <f>SUM(C387:D397)</f>
        <v>8800</v>
      </c>
      <c r="D398" s="652"/>
      <c r="E398" s="219"/>
      <c r="F398" s="220"/>
      <c r="G398" s="114"/>
      <c r="H398" s="151"/>
    </row>
    <row r="400" spans="1:8" x14ac:dyDescent="0.25">
      <c r="E400" s="673" t="s">
        <v>111</v>
      </c>
      <c r="F400" s="671">
        <f>SUM(G387:G397)</f>
        <v>6424000</v>
      </c>
    </row>
    <row r="401" spans="1:8" x14ac:dyDescent="0.25">
      <c r="E401" s="673"/>
      <c r="F401" s="672"/>
    </row>
    <row r="406" spans="1:8" x14ac:dyDescent="0.25">
      <c r="A406" s="667" t="s">
        <v>281</v>
      </c>
      <c r="B406" s="667" t="s">
        <v>0</v>
      </c>
      <c r="C406" s="667" t="s">
        <v>79</v>
      </c>
      <c r="D406" s="680"/>
      <c r="E406" s="667" t="s">
        <v>5</v>
      </c>
      <c r="F406" s="680"/>
      <c r="G406" s="667" t="s">
        <v>107</v>
      </c>
      <c r="H406" s="667" t="s">
        <v>9</v>
      </c>
    </row>
    <row r="407" spans="1:8" x14ac:dyDescent="0.25">
      <c r="A407" s="667"/>
      <c r="B407" s="667"/>
      <c r="C407" s="681"/>
      <c r="D407" s="682"/>
      <c r="E407" s="681"/>
      <c r="F407" s="682"/>
      <c r="G407" s="681"/>
      <c r="H407" s="681"/>
    </row>
    <row r="408" spans="1:8" x14ac:dyDescent="0.25">
      <c r="A408" s="257">
        <v>1</v>
      </c>
      <c r="B408" s="93" t="s">
        <v>77</v>
      </c>
      <c r="C408" s="651">
        <v>700</v>
      </c>
      <c r="D408" s="652"/>
      <c r="E408" s="678">
        <v>730</v>
      </c>
      <c r="F408" s="679"/>
      <c r="G408" s="15">
        <f>C408*E408</f>
        <v>511000</v>
      </c>
      <c r="H408" s="171">
        <v>45470</v>
      </c>
    </row>
    <row r="409" spans="1:8" x14ac:dyDescent="0.25">
      <c r="A409" s="257">
        <f t="shared" ref="A409:A428" si="17">A408+1</f>
        <v>2</v>
      </c>
      <c r="B409" s="93" t="s">
        <v>249</v>
      </c>
      <c r="C409" s="651">
        <v>100</v>
      </c>
      <c r="D409" s="652"/>
      <c r="E409" s="678">
        <v>730</v>
      </c>
      <c r="F409" s="679"/>
      <c r="G409" s="15">
        <f>C409*E409</f>
        <v>73000</v>
      </c>
      <c r="H409" s="171">
        <v>45470</v>
      </c>
    </row>
    <row r="410" spans="1:8" x14ac:dyDescent="0.25">
      <c r="A410" s="257">
        <f t="shared" si="17"/>
        <v>3</v>
      </c>
      <c r="B410" s="93" t="s">
        <v>223</v>
      </c>
      <c r="C410" s="651">
        <v>700</v>
      </c>
      <c r="D410" s="652"/>
      <c r="E410" s="678">
        <v>730</v>
      </c>
      <c r="F410" s="679"/>
      <c r="G410" s="15">
        <f>C410*E410</f>
        <v>511000</v>
      </c>
      <c r="H410" s="171">
        <v>45475</v>
      </c>
    </row>
    <row r="411" spans="1:8" x14ac:dyDescent="0.25">
      <c r="A411" s="257">
        <f t="shared" si="17"/>
        <v>4</v>
      </c>
      <c r="B411" s="93" t="s">
        <v>166</v>
      </c>
      <c r="C411" s="651">
        <v>700</v>
      </c>
      <c r="D411" s="652"/>
      <c r="E411" s="678">
        <v>730</v>
      </c>
      <c r="F411" s="679"/>
      <c r="G411" s="15">
        <f>C411*E411</f>
        <v>511000</v>
      </c>
      <c r="H411" s="171">
        <v>45477</v>
      </c>
    </row>
    <row r="412" spans="1:8" x14ac:dyDescent="0.25">
      <c r="A412" s="257">
        <f t="shared" si="17"/>
        <v>5</v>
      </c>
      <c r="B412" s="93"/>
      <c r="C412" s="651"/>
      <c r="D412" s="652"/>
      <c r="E412" s="678"/>
      <c r="F412" s="679"/>
      <c r="G412" s="15"/>
      <c r="H412" s="171"/>
    </row>
    <row r="413" spans="1:8" x14ac:dyDescent="0.25">
      <c r="A413" s="257">
        <f t="shared" si="17"/>
        <v>6</v>
      </c>
      <c r="B413" s="93"/>
      <c r="C413" s="651"/>
      <c r="D413" s="652"/>
      <c r="E413" s="678"/>
      <c r="F413" s="679"/>
      <c r="G413" s="15"/>
      <c r="H413" s="171"/>
    </row>
    <row r="414" spans="1:8" x14ac:dyDescent="0.25">
      <c r="A414" s="257">
        <f t="shared" si="17"/>
        <v>7</v>
      </c>
      <c r="B414" s="93"/>
      <c r="C414" s="651"/>
      <c r="D414" s="652"/>
      <c r="E414" s="678"/>
      <c r="F414" s="679"/>
      <c r="G414" s="15"/>
      <c r="H414" s="171"/>
    </row>
    <row r="415" spans="1:8" x14ac:dyDescent="0.25">
      <c r="A415" s="257">
        <f t="shared" si="17"/>
        <v>8</v>
      </c>
      <c r="B415" s="93"/>
      <c r="C415" s="651"/>
      <c r="D415" s="652"/>
      <c r="E415" s="678"/>
      <c r="F415" s="679"/>
      <c r="G415" s="15"/>
      <c r="H415" s="171"/>
    </row>
    <row r="416" spans="1:8" x14ac:dyDescent="0.25">
      <c r="A416" s="257">
        <f t="shared" si="17"/>
        <v>9</v>
      </c>
      <c r="B416" s="93"/>
      <c r="C416" s="651"/>
      <c r="D416" s="652"/>
      <c r="E416" s="678"/>
      <c r="F416" s="679"/>
      <c r="G416" s="15"/>
      <c r="H416" s="171"/>
    </row>
    <row r="417" spans="1:8" x14ac:dyDescent="0.25">
      <c r="A417" s="257">
        <f t="shared" si="17"/>
        <v>10</v>
      </c>
      <c r="B417" s="93"/>
      <c r="C417" s="651"/>
      <c r="D417" s="652"/>
      <c r="E417" s="678"/>
      <c r="F417" s="679"/>
      <c r="G417" s="15"/>
      <c r="H417" s="171"/>
    </row>
    <row r="418" spans="1:8" x14ac:dyDescent="0.25">
      <c r="A418" s="257">
        <f t="shared" si="17"/>
        <v>11</v>
      </c>
      <c r="B418" s="93"/>
      <c r="C418" s="651"/>
      <c r="D418" s="652"/>
      <c r="E418" s="678"/>
      <c r="F418" s="679"/>
      <c r="G418" s="15"/>
      <c r="H418" s="171"/>
    </row>
    <row r="419" spans="1:8" x14ac:dyDescent="0.25">
      <c r="A419" s="257">
        <f t="shared" si="17"/>
        <v>12</v>
      </c>
      <c r="B419" s="93"/>
      <c r="C419" s="651"/>
      <c r="D419" s="652"/>
      <c r="E419" s="678"/>
      <c r="F419" s="679"/>
      <c r="G419" s="15"/>
      <c r="H419" s="171"/>
    </row>
    <row r="420" spans="1:8" x14ac:dyDescent="0.25">
      <c r="A420" s="257">
        <f t="shared" si="17"/>
        <v>13</v>
      </c>
      <c r="B420" s="93"/>
      <c r="C420" s="651"/>
      <c r="D420" s="652"/>
      <c r="E420" s="678"/>
      <c r="F420" s="679"/>
      <c r="G420" s="15"/>
      <c r="H420" s="171"/>
    </row>
    <row r="421" spans="1:8" x14ac:dyDescent="0.25">
      <c r="A421" s="257">
        <f t="shared" si="17"/>
        <v>14</v>
      </c>
      <c r="B421" s="93"/>
      <c r="C421" s="651"/>
      <c r="D421" s="652"/>
      <c r="E421" s="678"/>
      <c r="F421" s="679"/>
      <c r="G421" s="15"/>
      <c r="H421" s="171"/>
    </row>
    <row r="422" spans="1:8" x14ac:dyDescent="0.25">
      <c r="A422" s="257">
        <f t="shared" si="17"/>
        <v>15</v>
      </c>
      <c r="B422" s="93"/>
      <c r="C422" s="651"/>
      <c r="D422" s="652"/>
      <c r="E422" s="678"/>
      <c r="F422" s="679"/>
      <c r="G422" s="93"/>
      <c r="H422" s="93"/>
    </row>
    <row r="423" spans="1:8" x14ac:dyDescent="0.25">
      <c r="A423" s="257">
        <f t="shared" si="17"/>
        <v>16</v>
      </c>
      <c r="B423" s="93"/>
      <c r="C423" s="651"/>
      <c r="D423" s="652"/>
      <c r="E423" s="678"/>
      <c r="F423" s="679"/>
      <c r="G423" s="93"/>
      <c r="H423" s="93"/>
    </row>
    <row r="424" spans="1:8" x14ac:dyDescent="0.25">
      <c r="A424" s="257">
        <f t="shared" si="17"/>
        <v>17</v>
      </c>
      <c r="B424" s="93"/>
      <c r="C424" s="651"/>
      <c r="D424" s="652"/>
      <c r="E424" s="678"/>
      <c r="F424" s="679"/>
      <c r="G424" s="93"/>
      <c r="H424" s="93"/>
    </row>
    <row r="425" spans="1:8" x14ac:dyDescent="0.25">
      <c r="A425" s="257">
        <f t="shared" si="17"/>
        <v>18</v>
      </c>
      <c r="B425" s="93"/>
      <c r="C425" s="651"/>
      <c r="D425" s="652"/>
      <c r="E425" s="678"/>
      <c r="F425" s="679"/>
      <c r="G425" s="93"/>
      <c r="H425" s="93"/>
    </row>
    <row r="426" spans="1:8" x14ac:dyDescent="0.25">
      <c r="A426" s="257">
        <f t="shared" si="17"/>
        <v>19</v>
      </c>
      <c r="B426" s="93"/>
      <c r="C426" s="651"/>
      <c r="D426" s="652"/>
      <c r="E426" s="678"/>
      <c r="F426" s="679"/>
      <c r="G426" s="93"/>
      <c r="H426" s="93"/>
    </row>
    <row r="427" spans="1:8" x14ac:dyDescent="0.25">
      <c r="A427" s="257">
        <f t="shared" si="17"/>
        <v>20</v>
      </c>
      <c r="B427" s="93"/>
      <c r="C427" s="651"/>
      <c r="D427" s="652"/>
      <c r="E427" s="678"/>
      <c r="F427" s="679"/>
      <c r="G427" s="93"/>
      <c r="H427" s="93"/>
    </row>
    <row r="428" spans="1:8" x14ac:dyDescent="0.25">
      <c r="A428" s="257">
        <f t="shared" si="17"/>
        <v>21</v>
      </c>
      <c r="B428" s="93"/>
      <c r="C428" s="651"/>
      <c r="D428" s="652"/>
      <c r="E428" s="678"/>
      <c r="F428" s="679"/>
      <c r="G428" s="93"/>
      <c r="H428" s="93"/>
    </row>
    <row r="429" spans="1:8" x14ac:dyDescent="0.25">
      <c r="A429" s="257">
        <f>A428+1</f>
        <v>22</v>
      </c>
      <c r="B429" s="93"/>
      <c r="C429" s="651"/>
      <c r="D429" s="652"/>
      <c r="E429" s="678"/>
      <c r="F429" s="679"/>
      <c r="G429" s="93"/>
      <c r="H429" s="93"/>
    </row>
    <row r="430" spans="1:8" x14ac:dyDescent="0.25">
      <c r="A430" s="257"/>
      <c r="B430" s="93"/>
      <c r="C430" s="651"/>
      <c r="D430" s="652"/>
      <c r="E430" s="678"/>
      <c r="F430" s="679"/>
      <c r="G430" s="93"/>
      <c r="H430" s="93"/>
    </row>
    <row r="431" spans="1:8" x14ac:dyDescent="0.25">
      <c r="A431" s="257"/>
      <c r="B431" s="93"/>
      <c r="C431" s="651"/>
      <c r="D431" s="652"/>
      <c r="E431" s="678"/>
      <c r="F431" s="679"/>
      <c r="G431" s="93"/>
      <c r="H431" s="93"/>
    </row>
    <row r="432" spans="1:8" x14ac:dyDescent="0.25">
      <c r="A432" s="257"/>
      <c r="B432" s="93"/>
      <c r="C432" s="651"/>
      <c r="D432" s="652"/>
      <c r="E432" s="678"/>
      <c r="F432" s="679"/>
      <c r="G432" s="93"/>
      <c r="H432" s="93"/>
    </row>
    <row r="433" spans="1:8" x14ac:dyDescent="0.25">
      <c r="A433" s="10"/>
      <c r="B433" s="93"/>
      <c r="C433" s="651">
        <f>SUM(C408:D432)</f>
        <v>2200</v>
      </c>
      <c r="D433" s="652"/>
      <c r="E433" s="258"/>
      <c r="F433" s="259"/>
      <c r="G433" s="114"/>
      <c r="H433" s="151"/>
    </row>
    <row r="435" spans="1:8" x14ac:dyDescent="0.25">
      <c r="E435" s="673" t="s">
        <v>111</v>
      </c>
      <c r="F435" s="671">
        <f>SUM(G408:G432)</f>
        <v>1606000</v>
      </c>
    </row>
    <row r="436" spans="1:8" x14ac:dyDescent="0.25">
      <c r="E436" s="673"/>
      <c r="F436" s="672"/>
    </row>
    <row r="439" spans="1:8" x14ac:dyDescent="0.25">
      <c r="C439" s="698" t="s">
        <v>427</v>
      </c>
      <c r="D439" s="698"/>
      <c r="E439" s="698"/>
      <c r="F439" s="698"/>
    </row>
    <row r="441" spans="1:8" x14ac:dyDescent="0.25">
      <c r="A441" s="667" t="s">
        <v>281</v>
      </c>
      <c r="B441" s="667" t="s">
        <v>0</v>
      </c>
      <c r="C441" s="667" t="s">
        <v>79</v>
      </c>
      <c r="D441" s="680"/>
      <c r="E441" s="667" t="s">
        <v>5</v>
      </c>
      <c r="F441" s="680"/>
      <c r="G441" s="667" t="s">
        <v>107</v>
      </c>
      <c r="H441" s="667" t="s">
        <v>9</v>
      </c>
    </row>
    <row r="442" spans="1:8" x14ac:dyDescent="0.25">
      <c r="A442" s="667"/>
      <c r="B442" s="667"/>
      <c r="C442" s="681"/>
      <c r="D442" s="682"/>
      <c r="E442" s="681"/>
      <c r="F442" s="682"/>
      <c r="G442" s="681"/>
      <c r="H442" s="681"/>
    </row>
    <row r="443" spans="1:8" x14ac:dyDescent="0.25">
      <c r="A443" s="264">
        <v>1</v>
      </c>
      <c r="B443" s="93" t="s">
        <v>352</v>
      </c>
      <c r="C443" s="651">
        <v>800</v>
      </c>
      <c r="D443" s="652"/>
      <c r="E443" s="678">
        <v>730</v>
      </c>
      <c r="F443" s="679"/>
      <c r="G443" s="15">
        <f t="shared" ref="G443:G454" si="18">C443*E443</f>
        <v>584000</v>
      </c>
      <c r="H443" s="171">
        <v>45479</v>
      </c>
    </row>
    <row r="444" spans="1:8" x14ac:dyDescent="0.25">
      <c r="A444" s="264">
        <f>A443+1</f>
        <v>2</v>
      </c>
      <c r="B444" s="93" t="s">
        <v>428</v>
      </c>
      <c r="C444" s="651">
        <v>800</v>
      </c>
      <c r="D444" s="652"/>
      <c r="E444" s="678">
        <v>730</v>
      </c>
      <c r="F444" s="679"/>
      <c r="G444" s="15">
        <f t="shared" si="18"/>
        <v>584000</v>
      </c>
      <c r="H444" s="171">
        <v>45479</v>
      </c>
    </row>
    <row r="445" spans="1:8" x14ac:dyDescent="0.25">
      <c r="A445" s="282">
        <f t="shared" ref="A445:A456" si="19">A444+1</f>
        <v>3</v>
      </c>
      <c r="B445" s="93" t="s">
        <v>418</v>
      </c>
      <c r="C445" s="651">
        <v>800</v>
      </c>
      <c r="D445" s="652"/>
      <c r="E445" s="678">
        <v>730</v>
      </c>
      <c r="F445" s="679"/>
      <c r="G445" s="15">
        <f t="shared" si="18"/>
        <v>584000</v>
      </c>
      <c r="H445" s="171">
        <v>45479</v>
      </c>
    </row>
    <row r="446" spans="1:8" x14ac:dyDescent="0.25">
      <c r="A446" s="282">
        <f t="shared" si="19"/>
        <v>4</v>
      </c>
      <c r="B446" s="93" t="s">
        <v>388</v>
      </c>
      <c r="C446" s="651">
        <v>900</v>
      </c>
      <c r="D446" s="652"/>
      <c r="E446" s="678">
        <v>730</v>
      </c>
      <c r="F446" s="679"/>
      <c r="G446" s="15">
        <f t="shared" si="18"/>
        <v>657000</v>
      </c>
      <c r="H446" s="171">
        <v>45479</v>
      </c>
    </row>
    <row r="447" spans="1:8" x14ac:dyDescent="0.25">
      <c r="A447" s="282">
        <f t="shared" si="19"/>
        <v>5</v>
      </c>
      <c r="B447" s="93" t="s">
        <v>389</v>
      </c>
      <c r="C447" s="651">
        <v>900</v>
      </c>
      <c r="D447" s="652"/>
      <c r="E447" s="678">
        <v>730</v>
      </c>
      <c r="F447" s="679"/>
      <c r="G447" s="15">
        <f t="shared" si="18"/>
        <v>657000</v>
      </c>
      <c r="H447" s="171">
        <v>45479</v>
      </c>
    </row>
    <row r="448" spans="1:8" x14ac:dyDescent="0.25">
      <c r="A448" s="282">
        <f t="shared" si="19"/>
        <v>6</v>
      </c>
      <c r="B448" s="93" t="s">
        <v>77</v>
      </c>
      <c r="C448" s="651">
        <v>200</v>
      </c>
      <c r="D448" s="652"/>
      <c r="E448" s="678">
        <v>730</v>
      </c>
      <c r="F448" s="679"/>
      <c r="G448" s="15">
        <f t="shared" si="18"/>
        <v>146000</v>
      </c>
      <c r="H448" s="11">
        <v>45485</v>
      </c>
    </row>
    <row r="449" spans="1:8" x14ac:dyDescent="0.25">
      <c r="A449" s="282">
        <f t="shared" si="19"/>
        <v>7</v>
      </c>
      <c r="B449" s="93" t="s">
        <v>77</v>
      </c>
      <c r="C449" s="651">
        <v>550</v>
      </c>
      <c r="D449" s="652"/>
      <c r="E449" s="678">
        <v>700</v>
      </c>
      <c r="F449" s="679"/>
      <c r="G449" s="15">
        <f t="shared" si="18"/>
        <v>385000</v>
      </c>
      <c r="H449" s="171">
        <v>45492</v>
      </c>
    </row>
    <row r="450" spans="1:8" x14ac:dyDescent="0.25">
      <c r="A450" s="282">
        <f t="shared" si="19"/>
        <v>8</v>
      </c>
      <c r="B450" s="93" t="s">
        <v>368</v>
      </c>
      <c r="C450" s="651">
        <v>750</v>
      </c>
      <c r="D450" s="652"/>
      <c r="E450" s="678">
        <v>700</v>
      </c>
      <c r="F450" s="679"/>
      <c r="G450" s="15">
        <f t="shared" si="18"/>
        <v>525000</v>
      </c>
      <c r="H450" s="171">
        <v>45492</v>
      </c>
    </row>
    <row r="451" spans="1:8" x14ac:dyDescent="0.25">
      <c r="A451" s="282">
        <f t="shared" si="19"/>
        <v>9</v>
      </c>
      <c r="B451" s="10" t="s">
        <v>352</v>
      </c>
      <c r="C451" s="683">
        <v>300</v>
      </c>
      <c r="D451" s="683"/>
      <c r="E451" s="678">
        <v>700</v>
      </c>
      <c r="F451" s="679"/>
      <c r="G451" s="15">
        <f t="shared" si="18"/>
        <v>210000</v>
      </c>
      <c r="H451" s="171">
        <v>45495</v>
      </c>
    </row>
    <row r="452" spans="1:8" x14ac:dyDescent="0.25">
      <c r="A452" s="282">
        <f t="shared" si="19"/>
        <v>10</v>
      </c>
      <c r="B452" s="10" t="s">
        <v>428</v>
      </c>
      <c r="C452" s="683">
        <v>300</v>
      </c>
      <c r="D452" s="683"/>
      <c r="E452" s="678">
        <v>700</v>
      </c>
      <c r="F452" s="679"/>
      <c r="G452" s="15">
        <f t="shared" si="18"/>
        <v>210000</v>
      </c>
      <c r="H452" s="171">
        <v>45495</v>
      </c>
    </row>
    <row r="453" spans="1:8" x14ac:dyDescent="0.25">
      <c r="A453" s="282">
        <f t="shared" si="19"/>
        <v>11</v>
      </c>
      <c r="B453" s="10" t="s">
        <v>78</v>
      </c>
      <c r="C453" s="683">
        <v>700</v>
      </c>
      <c r="D453" s="683"/>
      <c r="E453" s="670">
        <v>700</v>
      </c>
      <c r="F453" s="670"/>
      <c r="G453" s="15">
        <f t="shared" si="18"/>
        <v>490000</v>
      </c>
      <c r="H453" s="171">
        <v>45498</v>
      </c>
    </row>
    <row r="454" spans="1:8" x14ac:dyDescent="0.25">
      <c r="A454" s="282">
        <f t="shared" si="19"/>
        <v>12</v>
      </c>
      <c r="B454" s="10" t="s">
        <v>249</v>
      </c>
      <c r="C454" s="683">
        <v>700</v>
      </c>
      <c r="D454" s="683"/>
      <c r="E454" s="670">
        <v>700</v>
      </c>
      <c r="F454" s="670"/>
      <c r="G454" s="15">
        <f t="shared" si="18"/>
        <v>490000</v>
      </c>
      <c r="H454" s="171">
        <v>45501</v>
      </c>
    </row>
    <row r="455" spans="1:8" x14ac:dyDescent="0.25">
      <c r="A455" s="282">
        <f t="shared" si="19"/>
        <v>13</v>
      </c>
      <c r="B455" s="279" t="s">
        <v>166</v>
      </c>
      <c r="C455" s="683">
        <v>300</v>
      </c>
      <c r="D455" s="683"/>
      <c r="E455" s="670">
        <v>700</v>
      </c>
      <c r="F455" s="670"/>
      <c r="G455" s="15">
        <f>C455*E455</f>
        <v>210000</v>
      </c>
      <c r="H455" s="171">
        <v>45502</v>
      </c>
    </row>
    <row r="456" spans="1:8" x14ac:dyDescent="0.25">
      <c r="A456" s="282">
        <f t="shared" si="19"/>
        <v>14</v>
      </c>
      <c r="B456" s="279" t="s">
        <v>223</v>
      </c>
      <c r="C456" s="683">
        <v>700</v>
      </c>
      <c r="D456" s="683"/>
      <c r="E456" s="670">
        <v>700</v>
      </c>
      <c r="F456" s="670"/>
      <c r="G456" s="15">
        <f>C456*E456</f>
        <v>490000</v>
      </c>
      <c r="H456" s="171">
        <v>45503</v>
      </c>
    </row>
    <row r="457" spans="1:8" x14ac:dyDescent="0.25">
      <c r="A457" s="278"/>
      <c r="B457" s="279"/>
      <c r="C457" s="696">
        <f>SUM(C443:D456)</f>
        <v>8700</v>
      </c>
      <c r="D457" s="697"/>
      <c r="E457" s="670" t="s">
        <v>32</v>
      </c>
      <c r="F457" s="670"/>
      <c r="G457" s="114"/>
      <c r="H457" s="151"/>
    </row>
    <row r="459" spans="1:8" x14ac:dyDescent="0.25">
      <c r="E459" s="673" t="s">
        <v>111</v>
      </c>
      <c r="F459" s="671">
        <f>SUM(G443:G456)</f>
        <v>6222000</v>
      </c>
    </row>
    <row r="460" spans="1:8" x14ac:dyDescent="0.25">
      <c r="E460" s="673"/>
      <c r="F460" s="672"/>
    </row>
    <row r="464" spans="1:8" x14ac:dyDescent="0.25">
      <c r="C464" s="698" t="s">
        <v>462</v>
      </c>
      <c r="D464" s="698"/>
      <c r="E464" s="698"/>
      <c r="F464" s="698"/>
    </row>
    <row r="466" spans="1:8" x14ac:dyDescent="0.25">
      <c r="A466" s="667" t="s">
        <v>281</v>
      </c>
      <c r="B466" s="667" t="s">
        <v>0</v>
      </c>
      <c r="C466" s="667" t="s">
        <v>79</v>
      </c>
      <c r="D466" s="680"/>
      <c r="E466" s="667" t="s">
        <v>5</v>
      </c>
      <c r="F466" s="680"/>
      <c r="G466" s="667" t="s">
        <v>107</v>
      </c>
      <c r="H466" s="667" t="s">
        <v>9</v>
      </c>
    </row>
    <row r="467" spans="1:8" x14ac:dyDescent="0.25">
      <c r="A467" s="667"/>
      <c r="B467" s="667"/>
      <c r="C467" s="681"/>
      <c r="D467" s="682"/>
      <c r="E467" s="681"/>
      <c r="F467" s="682"/>
      <c r="G467" s="681"/>
      <c r="H467" s="681"/>
    </row>
    <row r="468" spans="1:8" x14ac:dyDescent="0.25">
      <c r="A468" s="285">
        <v>1</v>
      </c>
      <c r="B468" s="93" t="s">
        <v>463</v>
      </c>
      <c r="C468" s="651">
        <v>760</v>
      </c>
      <c r="D468" s="652"/>
      <c r="E468" s="678">
        <v>700</v>
      </c>
      <c r="F468" s="679"/>
      <c r="G468" s="15">
        <f t="shared" ref="G468:G487" si="20">C468*E468</f>
        <v>532000</v>
      </c>
      <c r="H468" s="171">
        <v>45479</v>
      </c>
    </row>
    <row r="469" spans="1:8" x14ac:dyDescent="0.25">
      <c r="A469" s="285">
        <f>A468+1</f>
        <v>2</v>
      </c>
      <c r="B469" s="93" t="s">
        <v>78</v>
      </c>
      <c r="C469" s="651">
        <v>700</v>
      </c>
      <c r="D469" s="652"/>
      <c r="E469" s="678">
        <v>700</v>
      </c>
      <c r="F469" s="679"/>
      <c r="G469" s="15">
        <f t="shared" si="20"/>
        <v>490000</v>
      </c>
      <c r="H469" s="171">
        <v>45527</v>
      </c>
    </row>
    <row r="470" spans="1:8" x14ac:dyDescent="0.25">
      <c r="A470" s="285">
        <f t="shared" ref="A470:A488" si="21">A469+1</f>
        <v>3</v>
      </c>
      <c r="B470" s="93" t="s">
        <v>77</v>
      </c>
      <c r="C470" s="651">
        <v>700</v>
      </c>
      <c r="D470" s="652"/>
      <c r="E470" s="678">
        <v>700</v>
      </c>
      <c r="F470" s="679"/>
      <c r="G470" s="15">
        <f t="shared" si="20"/>
        <v>490000</v>
      </c>
      <c r="H470" s="171">
        <v>45527</v>
      </c>
    </row>
    <row r="471" spans="1:8" x14ac:dyDescent="0.25">
      <c r="A471" s="285">
        <f t="shared" si="21"/>
        <v>4</v>
      </c>
      <c r="B471" s="93" t="s">
        <v>376</v>
      </c>
      <c r="C471" s="651">
        <v>900</v>
      </c>
      <c r="D471" s="652"/>
      <c r="E471" s="678">
        <v>700</v>
      </c>
      <c r="F471" s="679"/>
      <c r="G471" s="15">
        <f t="shared" si="20"/>
        <v>630000</v>
      </c>
      <c r="H471" s="171">
        <v>45538</v>
      </c>
    </row>
    <row r="472" spans="1:8" x14ac:dyDescent="0.25">
      <c r="A472" s="285">
        <f t="shared" si="21"/>
        <v>5</v>
      </c>
      <c r="B472" s="93" t="s">
        <v>479</v>
      </c>
      <c r="C472" s="651">
        <v>800</v>
      </c>
      <c r="D472" s="652"/>
      <c r="E472" s="678">
        <v>700</v>
      </c>
      <c r="F472" s="679"/>
      <c r="G472" s="15">
        <f t="shared" si="20"/>
        <v>560000</v>
      </c>
      <c r="H472" s="171">
        <v>45538</v>
      </c>
    </row>
    <row r="473" spans="1:8" x14ac:dyDescent="0.25">
      <c r="A473" s="285">
        <f t="shared" si="21"/>
        <v>6</v>
      </c>
      <c r="B473" s="93" t="s">
        <v>166</v>
      </c>
      <c r="C473" s="651">
        <v>200</v>
      </c>
      <c r="D473" s="652"/>
      <c r="E473" s="678">
        <v>700</v>
      </c>
      <c r="F473" s="679"/>
      <c r="G473" s="15">
        <f t="shared" si="20"/>
        <v>140000</v>
      </c>
      <c r="H473" s="11">
        <v>45538</v>
      </c>
    </row>
    <row r="474" spans="1:8" x14ac:dyDescent="0.25">
      <c r="A474" s="305">
        <f t="shared" si="21"/>
        <v>7</v>
      </c>
      <c r="B474" s="93" t="s">
        <v>388</v>
      </c>
      <c r="C474" s="651">
        <v>900</v>
      </c>
      <c r="D474" s="652"/>
      <c r="E474" s="678">
        <v>700</v>
      </c>
      <c r="F474" s="679"/>
      <c r="G474" s="15">
        <f t="shared" si="20"/>
        <v>630000</v>
      </c>
      <c r="H474" s="171"/>
    </row>
    <row r="475" spans="1:8" x14ac:dyDescent="0.25">
      <c r="A475" s="305">
        <f t="shared" si="21"/>
        <v>8</v>
      </c>
      <c r="B475" s="93" t="s">
        <v>223</v>
      </c>
      <c r="C475" s="651">
        <v>700</v>
      </c>
      <c r="D475" s="652"/>
      <c r="E475" s="678">
        <v>700</v>
      </c>
      <c r="F475" s="679"/>
      <c r="G475" s="15">
        <f t="shared" si="20"/>
        <v>490000</v>
      </c>
      <c r="H475" s="171">
        <v>45542</v>
      </c>
    </row>
    <row r="476" spans="1:8" x14ac:dyDescent="0.25">
      <c r="A476" s="305">
        <f t="shared" si="21"/>
        <v>9</v>
      </c>
      <c r="B476" s="10" t="s">
        <v>166</v>
      </c>
      <c r="C476" s="683">
        <v>700</v>
      </c>
      <c r="D476" s="683"/>
      <c r="E476" s="678">
        <v>700</v>
      </c>
      <c r="F476" s="679"/>
      <c r="G476" s="15">
        <f t="shared" si="20"/>
        <v>490000</v>
      </c>
      <c r="H476" s="171">
        <v>45543</v>
      </c>
    </row>
    <row r="477" spans="1:8" x14ac:dyDescent="0.25">
      <c r="A477" s="305">
        <f t="shared" si="21"/>
        <v>10</v>
      </c>
      <c r="B477" s="10" t="s">
        <v>368</v>
      </c>
      <c r="C477" s="683">
        <v>750</v>
      </c>
      <c r="D477" s="683"/>
      <c r="E477" s="678">
        <v>700</v>
      </c>
      <c r="F477" s="679"/>
      <c r="G477" s="15">
        <f t="shared" si="20"/>
        <v>525000</v>
      </c>
      <c r="H477" s="171">
        <v>45545</v>
      </c>
    </row>
    <row r="478" spans="1:8" x14ac:dyDescent="0.25">
      <c r="A478" s="305">
        <f t="shared" si="21"/>
        <v>11</v>
      </c>
      <c r="B478" s="10" t="s">
        <v>503</v>
      </c>
      <c r="C478" s="683">
        <v>800</v>
      </c>
      <c r="D478" s="683"/>
      <c r="E478" s="678">
        <v>700</v>
      </c>
      <c r="F478" s="679"/>
      <c r="G478" s="15">
        <f t="shared" si="20"/>
        <v>560000</v>
      </c>
      <c r="H478" s="171">
        <v>45545</v>
      </c>
    </row>
    <row r="479" spans="1:8" x14ac:dyDescent="0.25">
      <c r="A479" s="305">
        <f t="shared" si="21"/>
        <v>12</v>
      </c>
      <c r="B479" s="10" t="s">
        <v>373</v>
      </c>
      <c r="C479" s="683">
        <v>800</v>
      </c>
      <c r="D479" s="683"/>
      <c r="E479" s="670">
        <v>700</v>
      </c>
      <c r="F479" s="670"/>
      <c r="G479" s="15">
        <f t="shared" si="20"/>
        <v>560000</v>
      </c>
      <c r="H479" s="171">
        <v>45545</v>
      </c>
    </row>
    <row r="480" spans="1:8" x14ac:dyDescent="0.25">
      <c r="A480" s="305">
        <f t="shared" si="21"/>
        <v>13</v>
      </c>
      <c r="B480" s="279" t="s">
        <v>377</v>
      </c>
      <c r="C480" s="683">
        <v>800</v>
      </c>
      <c r="D480" s="683"/>
      <c r="E480" s="670">
        <v>700</v>
      </c>
      <c r="F480" s="670"/>
      <c r="G480" s="15">
        <f t="shared" si="20"/>
        <v>560000</v>
      </c>
      <c r="H480" s="171">
        <v>45545</v>
      </c>
    </row>
    <row r="481" spans="1:8" x14ac:dyDescent="0.25">
      <c r="A481" s="305">
        <f t="shared" si="21"/>
        <v>14</v>
      </c>
      <c r="B481" s="279" t="s">
        <v>78</v>
      </c>
      <c r="C481" s="683">
        <v>700</v>
      </c>
      <c r="D481" s="683"/>
      <c r="E481" s="670">
        <v>700</v>
      </c>
      <c r="F481" s="670"/>
      <c r="G481" s="15">
        <f t="shared" si="20"/>
        <v>490000</v>
      </c>
      <c r="H481" s="171">
        <v>45550</v>
      </c>
    </row>
    <row r="482" spans="1:8" x14ac:dyDescent="0.25">
      <c r="A482" s="308">
        <f t="shared" si="21"/>
        <v>15</v>
      </c>
      <c r="B482" s="279" t="s">
        <v>166</v>
      </c>
      <c r="C482" s="683">
        <v>700</v>
      </c>
      <c r="D482" s="683"/>
      <c r="E482" s="670">
        <v>700</v>
      </c>
      <c r="F482" s="670"/>
      <c r="G482" s="15">
        <f t="shared" si="20"/>
        <v>490000</v>
      </c>
      <c r="H482" s="171">
        <v>45552</v>
      </c>
    </row>
    <row r="483" spans="1:8" x14ac:dyDescent="0.25">
      <c r="A483" s="308">
        <f t="shared" si="21"/>
        <v>16</v>
      </c>
      <c r="B483" s="279" t="s">
        <v>77</v>
      </c>
      <c r="C483" s="683">
        <v>700</v>
      </c>
      <c r="D483" s="683"/>
      <c r="E483" s="670">
        <v>700</v>
      </c>
      <c r="F483" s="670"/>
      <c r="G483" s="15">
        <f t="shared" si="20"/>
        <v>490000</v>
      </c>
      <c r="H483" s="171">
        <v>45566</v>
      </c>
    </row>
    <row r="484" spans="1:8" x14ac:dyDescent="0.25">
      <c r="A484" s="320">
        <f t="shared" si="21"/>
        <v>17</v>
      </c>
      <c r="B484" s="279" t="s">
        <v>479</v>
      </c>
      <c r="C484" s="683">
        <v>800</v>
      </c>
      <c r="D484" s="683"/>
      <c r="E484" s="670">
        <v>700</v>
      </c>
      <c r="F484" s="670"/>
      <c r="G484" s="15">
        <f t="shared" si="20"/>
        <v>560000</v>
      </c>
      <c r="H484" s="171">
        <v>45568</v>
      </c>
    </row>
    <row r="485" spans="1:8" x14ac:dyDescent="0.25">
      <c r="A485" s="320">
        <f t="shared" si="21"/>
        <v>18</v>
      </c>
      <c r="B485" s="279" t="s">
        <v>249</v>
      </c>
      <c r="C485" s="683">
        <v>700</v>
      </c>
      <c r="D485" s="683"/>
      <c r="E485" s="670">
        <v>700</v>
      </c>
      <c r="F485" s="670"/>
      <c r="G485" s="15">
        <f t="shared" si="20"/>
        <v>490000</v>
      </c>
      <c r="H485" s="171">
        <v>45569</v>
      </c>
    </row>
    <row r="486" spans="1:8" x14ac:dyDescent="0.25">
      <c r="A486" s="320">
        <f t="shared" si="21"/>
        <v>19</v>
      </c>
      <c r="B486" s="279" t="s">
        <v>61</v>
      </c>
      <c r="C486" s="683">
        <v>700</v>
      </c>
      <c r="D486" s="683"/>
      <c r="E486" s="670">
        <v>700</v>
      </c>
      <c r="F486" s="670"/>
      <c r="G486" s="15">
        <f t="shared" si="20"/>
        <v>490000</v>
      </c>
      <c r="H486" s="171">
        <v>45569</v>
      </c>
    </row>
    <row r="487" spans="1:8" x14ac:dyDescent="0.25">
      <c r="A487" s="325">
        <f t="shared" si="21"/>
        <v>20</v>
      </c>
      <c r="B487" s="279" t="s">
        <v>377</v>
      </c>
      <c r="C487" s="683">
        <v>400</v>
      </c>
      <c r="D487" s="683"/>
      <c r="E487" s="670">
        <v>700</v>
      </c>
      <c r="F487" s="670"/>
      <c r="G487" s="15">
        <f t="shared" si="20"/>
        <v>280000</v>
      </c>
      <c r="H487" s="171">
        <v>45570</v>
      </c>
    </row>
    <row r="488" spans="1:8" x14ac:dyDescent="0.25">
      <c r="A488" s="325">
        <f t="shared" si="21"/>
        <v>21</v>
      </c>
      <c r="B488" s="279" t="s">
        <v>527</v>
      </c>
      <c r="C488" s="683">
        <v>800</v>
      </c>
      <c r="D488" s="683"/>
      <c r="E488" s="670">
        <v>700</v>
      </c>
      <c r="F488" s="670"/>
      <c r="G488" s="15">
        <f>C488*E488</f>
        <v>560000</v>
      </c>
      <c r="H488" s="171">
        <v>45571</v>
      </c>
    </row>
    <row r="489" spans="1:8" x14ac:dyDescent="0.25">
      <c r="A489" s="344"/>
      <c r="B489" s="279"/>
      <c r="C489" s="683"/>
      <c r="D489" s="683"/>
      <c r="E489" s="670"/>
      <c r="F489" s="670"/>
      <c r="G489" s="15"/>
      <c r="H489" s="171"/>
    </row>
    <row r="490" spans="1:8" x14ac:dyDescent="0.25">
      <c r="A490" s="278"/>
      <c r="B490" s="279"/>
      <c r="C490" s="696">
        <f>SUM(C468:D489)</f>
        <v>15010</v>
      </c>
      <c r="D490" s="697"/>
      <c r="E490" s="678" t="s">
        <v>32</v>
      </c>
      <c r="F490" s="679"/>
      <c r="G490" s="114"/>
      <c r="H490" s="151"/>
    </row>
    <row r="492" spans="1:8" x14ac:dyDescent="0.25">
      <c r="E492" s="673" t="s">
        <v>111</v>
      </c>
      <c r="F492" s="671">
        <f>SUM(G468:G489)</f>
        <v>10507000</v>
      </c>
    </row>
    <row r="493" spans="1:8" x14ac:dyDescent="0.25">
      <c r="E493" s="673"/>
      <c r="F493" s="672"/>
    </row>
    <row r="497" spans="1:8" x14ac:dyDescent="0.25">
      <c r="C497" s="698" t="s">
        <v>462</v>
      </c>
      <c r="D497" s="698"/>
      <c r="E497" s="698"/>
      <c r="F497" s="698"/>
    </row>
    <row r="499" spans="1:8" ht="15" customHeight="1" x14ac:dyDescent="0.25">
      <c r="A499" s="667" t="s">
        <v>281</v>
      </c>
      <c r="B499" s="667" t="s">
        <v>0</v>
      </c>
      <c r="C499" s="667" t="s">
        <v>79</v>
      </c>
      <c r="D499" s="680"/>
      <c r="E499" s="667" t="s">
        <v>5</v>
      </c>
      <c r="F499" s="680"/>
      <c r="G499" s="667" t="s">
        <v>107</v>
      </c>
      <c r="H499" s="667" t="s">
        <v>9</v>
      </c>
    </row>
    <row r="500" spans="1:8" ht="15" customHeight="1" x14ac:dyDescent="0.25">
      <c r="A500" s="667"/>
      <c r="B500" s="667"/>
      <c r="C500" s="681"/>
      <c r="D500" s="682"/>
      <c r="E500" s="681"/>
      <c r="F500" s="682"/>
      <c r="G500" s="681"/>
      <c r="H500" s="681"/>
    </row>
    <row r="501" spans="1:8" x14ac:dyDescent="0.25">
      <c r="A501" s="334">
        <v>1</v>
      </c>
      <c r="B501" s="93" t="s">
        <v>368</v>
      </c>
      <c r="C501" s="651">
        <v>750</v>
      </c>
      <c r="D501" s="652"/>
      <c r="E501" s="678">
        <v>650</v>
      </c>
      <c r="F501" s="679"/>
      <c r="G501" s="15">
        <f t="shared" ref="G501:G510" si="22">C501*E501</f>
        <v>487500</v>
      </c>
      <c r="H501" s="171">
        <v>45574</v>
      </c>
    </row>
    <row r="502" spans="1:8" x14ac:dyDescent="0.25">
      <c r="A502" s="334">
        <f>A501+1</f>
        <v>2</v>
      </c>
      <c r="B502" s="93" t="s">
        <v>371</v>
      </c>
      <c r="C502" s="651">
        <v>800</v>
      </c>
      <c r="D502" s="652"/>
      <c r="E502" s="678">
        <v>650</v>
      </c>
      <c r="F502" s="679"/>
      <c r="G502" s="15">
        <f t="shared" si="22"/>
        <v>520000</v>
      </c>
      <c r="H502" s="171">
        <v>45575</v>
      </c>
    </row>
    <row r="503" spans="1:8" x14ac:dyDescent="0.25">
      <c r="A503" s="334">
        <f t="shared" ref="A503:A511" si="23">A502+1</f>
        <v>3</v>
      </c>
      <c r="B503" s="93" t="s">
        <v>166</v>
      </c>
      <c r="C503" s="651">
        <v>700</v>
      </c>
      <c r="D503" s="652"/>
      <c r="E503" s="678">
        <v>650</v>
      </c>
      <c r="F503" s="679"/>
      <c r="G503" s="15">
        <f t="shared" si="22"/>
        <v>455000</v>
      </c>
      <c r="H503" s="171">
        <v>45577</v>
      </c>
    </row>
    <row r="504" spans="1:8" x14ac:dyDescent="0.25">
      <c r="A504" s="334">
        <f t="shared" si="23"/>
        <v>4</v>
      </c>
      <c r="B504" s="93" t="s">
        <v>223</v>
      </c>
      <c r="C504" s="651">
        <v>700</v>
      </c>
      <c r="D504" s="652"/>
      <c r="E504" s="678">
        <v>650</v>
      </c>
      <c r="F504" s="679"/>
      <c r="G504" s="15">
        <f t="shared" si="22"/>
        <v>455000</v>
      </c>
      <c r="H504" s="171">
        <v>45577</v>
      </c>
    </row>
    <row r="505" spans="1:8" x14ac:dyDescent="0.25">
      <c r="A505" s="334">
        <f t="shared" si="23"/>
        <v>5</v>
      </c>
      <c r="B505" s="93" t="s">
        <v>78</v>
      </c>
      <c r="C505" s="651">
        <v>700</v>
      </c>
      <c r="D505" s="652"/>
      <c r="E505" s="678">
        <v>650</v>
      </c>
      <c r="F505" s="679"/>
      <c r="G505" s="15">
        <f t="shared" si="22"/>
        <v>455000</v>
      </c>
      <c r="H505" s="171">
        <v>45579</v>
      </c>
    </row>
    <row r="506" spans="1:8" x14ac:dyDescent="0.25">
      <c r="A506" s="334">
        <f t="shared" si="23"/>
        <v>6</v>
      </c>
      <c r="B506" s="93" t="s">
        <v>531</v>
      </c>
      <c r="C506" s="651">
        <v>700</v>
      </c>
      <c r="D506" s="652"/>
      <c r="E506" s="678">
        <v>650</v>
      </c>
      <c r="F506" s="679"/>
      <c r="G506" s="15">
        <f t="shared" si="22"/>
        <v>455000</v>
      </c>
      <c r="H506" s="11">
        <v>45582</v>
      </c>
    </row>
    <row r="507" spans="1:8" x14ac:dyDescent="0.25">
      <c r="A507" s="334">
        <f t="shared" si="23"/>
        <v>7</v>
      </c>
      <c r="B507" s="93" t="s">
        <v>569</v>
      </c>
      <c r="C507" s="651">
        <v>800</v>
      </c>
      <c r="D507" s="652"/>
      <c r="E507" s="678">
        <v>650</v>
      </c>
      <c r="F507" s="679"/>
      <c r="G507" s="15">
        <f t="shared" si="22"/>
        <v>520000</v>
      </c>
      <c r="H507" s="171">
        <v>45583</v>
      </c>
    </row>
    <row r="508" spans="1:8" x14ac:dyDescent="0.25">
      <c r="A508" s="334">
        <f t="shared" si="23"/>
        <v>8</v>
      </c>
      <c r="B508" s="93" t="s">
        <v>249</v>
      </c>
      <c r="C508" s="651">
        <v>700</v>
      </c>
      <c r="D508" s="652"/>
      <c r="E508" s="678">
        <v>650</v>
      </c>
      <c r="F508" s="679"/>
      <c r="G508" s="15">
        <f t="shared" si="22"/>
        <v>455000</v>
      </c>
      <c r="H508" s="171">
        <v>45593</v>
      </c>
    </row>
    <row r="509" spans="1:8" x14ac:dyDescent="0.25">
      <c r="A509" s="334">
        <f t="shared" si="23"/>
        <v>9</v>
      </c>
      <c r="B509" s="10" t="s">
        <v>77</v>
      </c>
      <c r="C509" s="683">
        <v>700</v>
      </c>
      <c r="D509" s="683"/>
      <c r="E509" s="678">
        <v>650</v>
      </c>
      <c r="F509" s="679"/>
      <c r="G509" s="15">
        <f t="shared" si="22"/>
        <v>455000</v>
      </c>
      <c r="H509" s="171">
        <v>45593</v>
      </c>
    </row>
    <row r="510" spans="1:8" x14ac:dyDescent="0.25">
      <c r="A510" s="334">
        <f t="shared" si="23"/>
        <v>10</v>
      </c>
      <c r="B510" s="10" t="s">
        <v>61</v>
      </c>
      <c r="C510" s="683">
        <v>700</v>
      </c>
      <c r="D510" s="683"/>
      <c r="E510" s="678">
        <v>650</v>
      </c>
      <c r="F510" s="679"/>
      <c r="G510" s="15">
        <f t="shared" si="22"/>
        <v>455000</v>
      </c>
      <c r="H510" s="171">
        <v>45594</v>
      </c>
    </row>
    <row r="511" spans="1:8" x14ac:dyDescent="0.25">
      <c r="A511" s="334">
        <f t="shared" si="23"/>
        <v>11</v>
      </c>
      <c r="B511" s="10"/>
      <c r="C511" s="683"/>
      <c r="D511" s="683"/>
      <c r="E511" s="678"/>
      <c r="F511" s="679"/>
      <c r="G511" s="15"/>
      <c r="H511" s="171"/>
    </row>
    <row r="512" spans="1:8" x14ac:dyDescent="0.25">
      <c r="A512" s="278"/>
      <c r="B512" s="279"/>
      <c r="C512" s="696">
        <f>SUM(C501:D511)</f>
        <v>7250</v>
      </c>
      <c r="D512" s="697"/>
      <c r="E512" s="678" t="s">
        <v>32</v>
      </c>
      <c r="F512" s="679"/>
      <c r="G512" s="114"/>
      <c r="H512" s="151"/>
    </row>
    <row r="514" spans="1:8" ht="15" customHeight="1" x14ac:dyDescent="0.25">
      <c r="E514" s="673" t="s">
        <v>111</v>
      </c>
      <c r="F514" s="671">
        <f>SUM(G501:G511)</f>
        <v>4712500</v>
      </c>
    </row>
    <row r="515" spans="1:8" ht="15" customHeight="1" x14ac:dyDescent="0.25">
      <c r="E515" s="673"/>
      <c r="F515" s="672"/>
    </row>
    <row r="518" spans="1:8" x14ac:dyDescent="0.25">
      <c r="C518" s="698" t="s">
        <v>462</v>
      </c>
      <c r="D518" s="698"/>
      <c r="E518" s="698"/>
      <c r="F518" s="698"/>
    </row>
    <row r="520" spans="1:8" x14ac:dyDescent="0.25">
      <c r="A520" s="667" t="s">
        <v>281</v>
      </c>
      <c r="B520" s="667" t="s">
        <v>0</v>
      </c>
      <c r="C520" s="667" t="s">
        <v>79</v>
      </c>
      <c r="D520" s="680"/>
      <c r="E520" s="667" t="s">
        <v>5</v>
      </c>
      <c r="F520" s="680"/>
      <c r="G520" s="667" t="s">
        <v>107</v>
      </c>
      <c r="H520" s="667" t="s">
        <v>9</v>
      </c>
    </row>
    <row r="521" spans="1:8" x14ac:dyDescent="0.25">
      <c r="A521" s="667"/>
      <c r="B521" s="667"/>
      <c r="C521" s="681"/>
      <c r="D521" s="682"/>
      <c r="E521" s="681"/>
      <c r="F521" s="682"/>
      <c r="G521" s="681"/>
      <c r="H521" s="681"/>
    </row>
    <row r="522" spans="1:8" x14ac:dyDescent="0.25">
      <c r="A522" s="350">
        <v>1</v>
      </c>
      <c r="B522" s="93" t="s">
        <v>375</v>
      </c>
      <c r="C522" s="651">
        <v>380</v>
      </c>
      <c r="D522" s="652"/>
      <c r="E522" s="678">
        <v>650</v>
      </c>
      <c r="F522" s="679"/>
      <c r="G522" s="15">
        <f t="shared" ref="G522:G532" si="24">C522*E522</f>
        <v>247000</v>
      </c>
      <c r="H522" s="171">
        <v>45604</v>
      </c>
    </row>
    <row r="523" spans="1:8" x14ac:dyDescent="0.25">
      <c r="A523" s="350">
        <f>A522+1</f>
        <v>2</v>
      </c>
      <c r="B523" s="93" t="s">
        <v>527</v>
      </c>
      <c r="C523" s="651">
        <v>900</v>
      </c>
      <c r="D523" s="652"/>
      <c r="E523" s="678">
        <v>650</v>
      </c>
      <c r="F523" s="679"/>
      <c r="G523" s="15">
        <f t="shared" si="24"/>
        <v>585000</v>
      </c>
      <c r="H523" s="171">
        <v>45605</v>
      </c>
    </row>
    <row r="524" spans="1:8" x14ac:dyDescent="0.25">
      <c r="A524" s="350">
        <f t="shared" ref="A524:A532" si="25">A523+1</f>
        <v>3</v>
      </c>
      <c r="B524" s="93" t="s">
        <v>479</v>
      </c>
      <c r="C524" s="651">
        <v>800</v>
      </c>
      <c r="D524" s="652"/>
      <c r="E524" s="678">
        <v>650</v>
      </c>
      <c r="F524" s="679"/>
      <c r="G524" s="15">
        <f t="shared" si="24"/>
        <v>520000</v>
      </c>
      <c r="H524" s="171">
        <v>45605</v>
      </c>
    </row>
    <row r="525" spans="1:8" x14ac:dyDescent="0.25">
      <c r="A525" s="350">
        <f t="shared" si="25"/>
        <v>4</v>
      </c>
      <c r="B525" s="93" t="s">
        <v>371</v>
      </c>
      <c r="C525" s="651">
        <v>800</v>
      </c>
      <c r="D525" s="652"/>
      <c r="E525" s="678">
        <v>650</v>
      </c>
      <c r="F525" s="679"/>
      <c r="G525" s="15">
        <f t="shared" si="24"/>
        <v>520000</v>
      </c>
      <c r="H525" s="171">
        <v>45605</v>
      </c>
    </row>
    <row r="526" spans="1:8" x14ac:dyDescent="0.25">
      <c r="A526" s="350">
        <f t="shared" si="25"/>
        <v>5</v>
      </c>
      <c r="B526" s="93" t="s">
        <v>166</v>
      </c>
      <c r="C526" s="651">
        <v>700</v>
      </c>
      <c r="D526" s="652"/>
      <c r="E526" s="678">
        <v>650</v>
      </c>
      <c r="F526" s="679"/>
      <c r="G526" s="15">
        <f t="shared" si="24"/>
        <v>455000</v>
      </c>
      <c r="H526" s="171">
        <v>45620</v>
      </c>
    </row>
    <row r="527" spans="1:8" x14ac:dyDescent="0.25">
      <c r="A527" s="350">
        <f t="shared" si="25"/>
        <v>6</v>
      </c>
      <c r="B527" s="93" t="s">
        <v>77</v>
      </c>
      <c r="C527" s="651">
        <v>700</v>
      </c>
      <c r="D527" s="652"/>
      <c r="E527" s="678">
        <v>650</v>
      </c>
      <c r="F527" s="679"/>
      <c r="G527" s="15">
        <f t="shared" si="24"/>
        <v>455000</v>
      </c>
      <c r="H527" s="11">
        <v>45622</v>
      </c>
    </row>
    <row r="528" spans="1:8" x14ac:dyDescent="0.25">
      <c r="A528" s="350">
        <f t="shared" si="25"/>
        <v>7</v>
      </c>
      <c r="B528" s="93" t="s">
        <v>78</v>
      </c>
      <c r="C528" s="651">
        <v>700</v>
      </c>
      <c r="D528" s="652"/>
      <c r="E528" s="678">
        <v>650</v>
      </c>
      <c r="F528" s="679"/>
      <c r="G528" s="15">
        <f t="shared" si="24"/>
        <v>455000</v>
      </c>
      <c r="H528" s="171">
        <v>45624</v>
      </c>
    </row>
    <row r="529" spans="1:8" x14ac:dyDescent="0.25">
      <c r="A529" s="350">
        <f t="shared" si="25"/>
        <v>8</v>
      </c>
      <c r="B529" s="93" t="s">
        <v>375</v>
      </c>
      <c r="C529" s="651">
        <v>900</v>
      </c>
      <c r="D529" s="652"/>
      <c r="E529" s="678">
        <v>650</v>
      </c>
      <c r="F529" s="679"/>
      <c r="G529" s="15">
        <f t="shared" si="24"/>
        <v>585000</v>
      </c>
      <c r="H529" s="171">
        <v>45624</v>
      </c>
    </row>
    <row r="530" spans="1:8" x14ac:dyDescent="0.25">
      <c r="A530" s="350">
        <f t="shared" si="25"/>
        <v>9</v>
      </c>
      <c r="B530" s="10" t="s">
        <v>373</v>
      </c>
      <c r="C530" s="683">
        <v>800</v>
      </c>
      <c r="D530" s="683"/>
      <c r="E530" s="678">
        <v>650</v>
      </c>
      <c r="F530" s="679"/>
      <c r="G530" s="15">
        <f t="shared" si="24"/>
        <v>520000</v>
      </c>
      <c r="H530" s="171">
        <v>45624</v>
      </c>
    </row>
    <row r="531" spans="1:8" x14ac:dyDescent="0.25">
      <c r="A531" s="350">
        <f t="shared" si="25"/>
        <v>10</v>
      </c>
      <c r="B531" s="10" t="s">
        <v>527</v>
      </c>
      <c r="C531" s="683">
        <v>900</v>
      </c>
      <c r="D531" s="683"/>
      <c r="E531" s="678">
        <v>650</v>
      </c>
      <c r="F531" s="679"/>
      <c r="G531" s="15">
        <f t="shared" si="24"/>
        <v>585000</v>
      </c>
      <c r="H531" s="171">
        <v>45624</v>
      </c>
    </row>
    <row r="532" spans="1:8" x14ac:dyDescent="0.25">
      <c r="A532" s="350">
        <f t="shared" si="25"/>
        <v>11</v>
      </c>
      <c r="B532" s="10" t="s">
        <v>223</v>
      </c>
      <c r="C532" s="683">
        <v>700</v>
      </c>
      <c r="D532" s="683"/>
      <c r="E532" s="678">
        <v>650</v>
      </c>
      <c r="F532" s="679"/>
      <c r="G532" s="15">
        <f t="shared" si="24"/>
        <v>455000</v>
      </c>
      <c r="H532" s="171">
        <v>45629</v>
      </c>
    </row>
    <row r="533" spans="1:8" x14ac:dyDescent="0.25">
      <c r="A533" s="278"/>
      <c r="B533" s="279"/>
      <c r="C533" s="696">
        <f>SUM(C522:D532)</f>
        <v>8280</v>
      </c>
      <c r="D533" s="697"/>
      <c r="E533" s="678" t="s">
        <v>32</v>
      </c>
      <c r="F533" s="679"/>
      <c r="G533" s="114"/>
      <c r="H533" s="151"/>
    </row>
    <row r="535" spans="1:8" x14ac:dyDescent="0.25">
      <c r="E535" s="673" t="s">
        <v>111</v>
      </c>
      <c r="F535" s="671">
        <f>SUM(G522:G532)</f>
        <v>5382000</v>
      </c>
    </row>
    <row r="536" spans="1:8" x14ac:dyDescent="0.25">
      <c r="E536" s="673"/>
      <c r="F536" s="672"/>
    </row>
    <row r="540" spans="1:8" x14ac:dyDescent="0.25">
      <c r="C540" s="698" t="s">
        <v>722</v>
      </c>
      <c r="D540" s="698"/>
      <c r="E540" s="698"/>
      <c r="F540" s="698"/>
    </row>
    <row r="542" spans="1:8" x14ac:dyDescent="0.25">
      <c r="A542" s="667" t="s">
        <v>281</v>
      </c>
      <c r="B542" s="667" t="s">
        <v>0</v>
      </c>
      <c r="C542" s="667" t="s">
        <v>79</v>
      </c>
      <c r="D542" s="680"/>
      <c r="E542" s="667" t="s">
        <v>5</v>
      </c>
      <c r="F542" s="680"/>
      <c r="G542" s="667" t="s">
        <v>107</v>
      </c>
      <c r="H542" s="667" t="s">
        <v>9</v>
      </c>
    </row>
    <row r="543" spans="1:8" x14ac:dyDescent="0.25">
      <c r="A543" s="667"/>
      <c r="B543" s="667"/>
      <c r="C543" s="681"/>
      <c r="D543" s="682"/>
      <c r="E543" s="681"/>
      <c r="F543" s="682"/>
      <c r="G543" s="681"/>
      <c r="H543" s="681"/>
    </row>
    <row r="544" spans="1:8" x14ac:dyDescent="0.25">
      <c r="A544" s="380">
        <v>1</v>
      </c>
      <c r="B544" s="93" t="s">
        <v>371</v>
      </c>
      <c r="C544" s="651">
        <v>800</v>
      </c>
      <c r="D544" s="652"/>
      <c r="E544" s="678">
        <v>650</v>
      </c>
      <c r="F544" s="679"/>
      <c r="G544" s="15">
        <f t="shared" ref="G544:G555" si="26">C544*E544</f>
        <v>520000</v>
      </c>
      <c r="H544" s="171">
        <v>45634</v>
      </c>
    </row>
    <row r="545" spans="1:8" x14ac:dyDescent="0.25">
      <c r="A545" s="380">
        <f>A544+1</f>
        <v>2</v>
      </c>
      <c r="B545" s="93" t="s">
        <v>166</v>
      </c>
      <c r="C545" s="651">
        <v>300</v>
      </c>
      <c r="D545" s="652"/>
      <c r="E545" s="678">
        <v>650</v>
      </c>
      <c r="F545" s="679"/>
      <c r="G545" s="15">
        <f t="shared" si="26"/>
        <v>195000</v>
      </c>
      <c r="H545" s="171">
        <v>45643</v>
      </c>
    </row>
    <row r="546" spans="1:8" x14ac:dyDescent="0.25">
      <c r="A546" s="380">
        <f t="shared" ref="A546:A555" si="27">A545+1</f>
        <v>3</v>
      </c>
      <c r="B546" s="93" t="s">
        <v>77</v>
      </c>
      <c r="C546" s="651">
        <v>300</v>
      </c>
      <c r="D546" s="652"/>
      <c r="E546" s="678">
        <v>650</v>
      </c>
      <c r="F546" s="679"/>
      <c r="G546" s="15">
        <f t="shared" si="26"/>
        <v>195000</v>
      </c>
      <c r="H546" s="171">
        <v>45643</v>
      </c>
    </row>
    <row r="547" spans="1:8" x14ac:dyDescent="0.25">
      <c r="A547" s="380">
        <f t="shared" si="27"/>
        <v>4</v>
      </c>
      <c r="B547" s="93" t="s">
        <v>375</v>
      </c>
      <c r="C547" s="651">
        <v>300</v>
      </c>
      <c r="D547" s="652"/>
      <c r="E547" s="678">
        <v>650</v>
      </c>
      <c r="F547" s="679"/>
      <c r="G547" s="15">
        <f t="shared" si="26"/>
        <v>195000</v>
      </c>
      <c r="H547" s="171">
        <v>45643</v>
      </c>
    </row>
    <row r="548" spans="1:8" x14ac:dyDescent="0.25">
      <c r="A548" s="380">
        <f t="shared" si="27"/>
        <v>5</v>
      </c>
      <c r="B548" s="93" t="s">
        <v>373</v>
      </c>
      <c r="C548" s="651">
        <v>200</v>
      </c>
      <c r="D548" s="652"/>
      <c r="E548" s="678">
        <v>650</v>
      </c>
      <c r="F548" s="679"/>
      <c r="G548" s="15">
        <f t="shared" si="26"/>
        <v>130000</v>
      </c>
      <c r="H548" s="171">
        <v>45643</v>
      </c>
    </row>
    <row r="549" spans="1:8" x14ac:dyDescent="0.25">
      <c r="A549" s="380">
        <f t="shared" si="27"/>
        <v>6</v>
      </c>
      <c r="B549" s="93" t="s">
        <v>527</v>
      </c>
      <c r="C549" s="651">
        <v>900</v>
      </c>
      <c r="D549" s="652"/>
      <c r="E549" s="678">
        <v>650</v>
      </c>
      <c r="F549" s="679"/>
      <c r="G549" s="15">
        <f t="shared" si="26"/>
        <v>585000</v>
      </c>
      <c r="H549" s="11">
        <v>45666</v>
      </c>
    </row>
    <row r="550" spans="1:8" x14ac:dyDescent="0.25">
      <c r="A550" s="380">
        <f t="shared" si="27"/>
        <v>7</v>
      </c>
      <c r="B550" s="93" t="s">
        <v>78</v>
      </c>
      <c r="C550" s="651">
        <v>700</v>
      </c>
      <c r="D550" s="652"/>
      <c r="E550" s="678">
        <v>650</v>
      </c>
      <c r="F550" s="679"/>
      <c r="G550" s="15">
        <f t="shared" si="26"/>
        <v>455000</v>
      </c>
      <c r="H550" s="171">
        <v>45672</v>
      </c>
    </row>
    <row r="551" spans="1:8" x14ac:dyDescent="0.25">
      <c r="A551" s="380">
        <f t="shared" si="27"/>
        <v>8</v>
      </c>
      <c r="B551" s="93" t="s">
        <v>223</v>
      </c>
      <c r="C551" s="651">
        <v>700</v>
      </c>
      <c r="D551" s="652"/>
      <c r="E551" s="678">
        <v>650</v>
      </c>
      <c r="F551" s="679"/>
      <c r="G551" s="15">
        <f t="shared" si="26"/>
        <v>455000</v>
      </c>
      <c r="H551" s="171">
        <v>45682</v>
      </c>
    </row>
    <row r="552" spans="1:8" x14ac:dyDescent="0.25">
      <c r="A552" s="380">
        <f t="shared" si="27"/>
        <v>9</v>
      </c>
      <c r="B552" s="10" t="s">
        <v>78</v>
      </c>
      <c r="C552" s="683">
        <v>700</v>
      </c>
      <c r="D552" s="683"/>
      <c r="E552" s="678">
        <v>650</v>
      </c>
      <c r="F552" s="679"/>
      <c r="G552" s="15">
        <f t="shared" si="26"/>
        <v>455000</v>
      </c>
      <c r="H552" s="171">
        <v>45685</v>
      </c>
    </row>
    <row r="553" spans="1:8" x14ac:dyDescent="0.25">
      <c r="A553" s="380">
        <f t="shared" si="27"/>
        <v>10</v>
      </c>
      <c r="B553" s="10" t="s">
        <v>249</v>
      </c>
      <c r="C553" s="683">
        <v>700</v>
      </c>
      <c r="D553" s="683"/>
      <c r="E553" s="678">
        <v>650</v>
      </c>
      <c r="F553" s="679"/>
      <c r="G553" s="15">
        <f t="shared" si="26"/>
        <v>455000</v>
      </c>
      <c r="H553" s="171">
        <v>45685</v>
      </c>
    </row>
    <row r="554" spans="1:8" x14ac:dyDescent="0.25">
      <c r="A554" s="488">
        <f t="shared" si="27"/>
        <v>11</v>
      </c>
      <c r="B554" s="10" t="s">
        <v>78</v>
      </c>
      <c r="C554" s="683">
        <v>700</v>
      </c>
      <c r="D554" s="683"/>
      <c r="E554" s="678">
        <v>650</v>
      </c>
      <c r="F554" s="679"/>
      <c r="G554" s="15">
        <f t="shared" si="26"/>
        <v>455000</v>
      </c>
      <c r="H554" s="171">
        <v>45706</v>
      </c>
    </row>
    <row r="555" spans="1:8" x14ac:dyDescent="0.25">
      <c r="A555" s="488">
        <f t="shared" si="27"/>
        <v>12</v>
      </c>
      <c r="B555" s="10" t="s">
        <v>249</v>
      </c>
      <c r="C555" s="683">
        <v>700</v>
      </c>
      <c r="D555" s="683"/>
      <c r="E555" s="678">
        <v>650</v>
      </c>
      <c r="F555" s="679"/>
      <c r="G555" s="15">
        <f t="shared" si="26"/>
        <v>455000</v>
      </c>
      <c r="H555" s="171">
        <v>45706</v>
      </c>
    </row>
    <row r="556" spans="1:8" x14ac:dyDescent="0.25">
      <c r="A556" s="278"/>
      <c r="B556" s="279"/>
      <c r="C556" s="696">
        <f>SUM(C544:D555)</f>
        <v>7000</v>
      </c>
      <c r="D556" s="697"/>
      <c r="E556" s="678"/>
      <c r="F556" s="679"/>
      <c r="G556" s="114"/>
      <c r="H556" s="151"/>
    </row>
    <row r="558" spans="1:8" x14ac:dyDescent="0.25">
      <c r="E558" s="673" t="s">
        <v>111</v>
      </c>
      <c r="F558" s="671">
        <f>SUM(G544:G555)</f>
        <v>4550000</v>
      </c>
    </row>
    <row r="559" spans="1:8" x14ac:dyDescent="0.25">
      <c r="E559" s="673"/>
      <c r="F559" s="672"/>
    </row>
    <row r="561" spans="1:8" x14ac:dyDescent="0.25">
      <c r="E561" s="673" t="s">
        <v>7</v>
      </c>
      <c r="F561" s="671">
        <v>4550000</v>
      </c>
    </row>
    <row r="562" spans="1:8" x14ac:dyDescent="0.25">
      <c r="E562" s="673"/>
      <c r="F562" s="672"/>
    </row>
    <row r="564" spans="1:8" x14ac:dyDescent="0.25">
      <c r="E564" s="673" t="s">
        <v>71</v>
      </c>
      <c r="F564" s="671">
        <f>F558-F561</f>
        <v>0</v>
      </c>
    </row>
    <row r="565" spans="1:8" x14ac:dyDescent="0.25">
      <c r="E565" s="673"/>
      <c r="F565" s="672"/>
    </row>
    <row r="569" spans="1:8" x14ac:dyDescent="0.25">
      <c r="C569" s="698" t="s">
        <v>1129</v>
      </c>
      <c r="D569" s="698"/>
      <c r="E569" s="698"/>
      <c r="F569" s="698"/>
    </row>
    <row r="571" spans="1:8" x14ac:dyDescent="0.25">
      <c r="A571" s="667" t="s">
        <v>281</v>
      </c>
      <c r="B571" s="667" t="s">
        <v>0</v>
      </c>
      <c r="C571" s="667" t="s">
        <v>79</v>
      </c>
      <c r="D571" s="680"/>
      <c r="E571" s="667" t="s">
        <v>5</v>
      </c>
      <c r="F571" s="680"/>
      <c r="G571" s="667" t="s">
        <v>107</v>
      </c>
      <c r="H571" s="667" t="s">
        <v>9</v>
      </c>
    </row>
    <row r="572" spans="1:8" x14ac:dyDescent="0.25">
      <c r="A572" s="667"/>
      <c r="B572" s="667"/>
      <c r="C572" s="681"/>
      <c r="D572" s="682"/>
      <c r="E572" s="681"/>
      <c r="F572" s="682"/>
      <c r="G572" s="681"/>
      <c r="H572" s="681"/>
    </row>
    <row r="573" spans="1:8" x14ac:dyDescent="0.25">
      <c r="A573" s="537">
        <v>1</v>
      </c>
      <c r="B573" s="93" t="s">
        <v>334</v>
      </c>
      <c r="C573" s="651">
        <v>800</v>
      </c>
      <c r="D573" s="652"/>
      <c r="E573" s="678">
        <v>650</v>
      </c>
      <c r="F573" s="679"/>
      <c r="G573" s="15">
        <f t="shared" ref="G573:G577" si="28">C573*E573</f>
        <v>520000</v>
      </c>
      <c r="H573" s="171">
        <v>45738</v>
      </c>
    </row>
    <row r="574" spans="1:8" x14ac:dyDescent="0.25">
      <c r="A574" s="537">
        <f>A573+1</f>
        <v>2</v>
      </c>
      <c r="B574" s="93" t="s">
        <v>352</v>
      </c>
      <c r="C574" s="651">
        <v>800</v>
      </c>
      <c r="D574" s="652"/>
      <c r="E574" s="678">
        <v>650</v>
      </c>
      <c r="F574" s="679"/>
      <c r="G574" s="15">
        <f t="shared" si="28"/>
        <v>520000</v>
      </c>
      <c r="H574" s="171">
        <v>45738</v>
      </c>
    </row>
    <row r="575" spans="1:8" x14ac:dyDescent="0.25">
      <c r="A575" s="537">
        <f t="shared" ref="A575:A584" si="29">A574+1</f>
        <v>3</v>
      </c>
      <c r="B575" s="93" t="s">
        <v>1130</v>
      </c>
      <c r="C575" s="651">
        <v>800</v>
      </c>
      <c r="D575" s="652"/>
      <c r="E575" s="678">
        <v>650</v>
      </c>
      <c r="F575" s="679"/>
      <c r="G575" s="15">
        <f t="shared" si="28"/>
        <v>520000</v>
      </c>
      <c r="H575" s="171">
        <v>45738</v>
      </c>
    </row>
    <row r="576" spans="1:8" x14ac:dyDescent="0.25">
      <c r="A576" s="537">
        <f t="shared" si="29"/>
        <v>4</v>
      </c>
      <c r="B576" s="93" t="s">
        <v>1131</v>
      </c>
      <c r="C576" s="651">
        <v>800</v>
      </c>
      <c r="D576" s="652"/>
      <c r="E576" s="678">
        <v>650</v>
      </c>
      <c r="F576" s="679"/>
      <c r="G576" s="15">
        <f t="shared" si="28"/>
        <v>520000</v>
      </c>
      <c r="H576" s="171">
        <v>45738</v>
      </c>
    </row>
    <row r="577" spans="1:8" x14ac:dyDescent="0.25">
      <c r="A577" s="537">
        <f t="shared" si="29"/>
        <v>5</v>
      </c>
      <c r="B577" s="93" t="s">
        <v>78</v>
      </c>
      <c r="C577" s="651">
        <v>700</v>
      </c>
      <c r="D577" s="652"/>
      <c r="E577" s="678">
        <v>650</v>
      </c>
      <c r="F577" s="679"/>
      <c r="G577" s="15">
        <f t="shared" si="28"/>
        <v>455000</v>
      </c>
      <c r="H577" s="171">
        <v>45753</v>
      </c>
    </row>
    <row r="578" spans="1:8" x14ac:dyDescent="0.25">
      <c r="A578" s="537">
        <f t="shared" si="29"/>
        <v>6</v>
      </c>
      <c r="B578" s="93"/>
      <c r="C578" s="651"/>
      <c r="D578" s="652"/>
      <c r="E578" s="678"/>
      <c r="F578" s="679"/>
      <c r="G578" s="15"/>
      <c r="H578" s="11"/>
    </row>
    <row r="579" spans="1:8" x14ac:dyDescent="0.25">
      <c r="A579" s="537">
        <f t="shared" si="29"/>
        <v>7</v>
      </c>
      <c r="B579" s="93"/>
      <c r="C579" s="651"/>
      <c r="D579" s="652"/>
      <c r="E579" s="678"/>
      <c r="F579" s="679"/>
      <c r="G579" s="15"/>
      <c r="H579" s="171"/>
    </row>
    <row r="580" spans="1:8" x14ac:dyDescent="0.25">
      <c r="A580" s="537">
        <f t="shared" si="29"/>
        <v>8</v>
      </c>
      <c r="B580" s="93"/>
      <c r="C580" s="651"/>
      <c r="D580" s="652"/>
      <c r="E580" s="678"/>
      <c r="F580" s="679"/>
      <c r="G580" s="15"/>
      <c r="H580" s="171"/>
    </row>
    <row r="581" spans="1:8" x14ac:dyDescent="0.25">
      <c r="A581" s="537">
        <f t="shared" si="29"/>
        <v>9</v>
      </c>
      <c r="B581" s="10"/>
      <c r="C581" s="683"/>
      <c r="D581" s="683"/>
      <c r="E581" s="678"/>
      <c r="F581" s="679"/>
      <c r="G581" s="15"/>
      <c r="H581" s="171"/>
    </row>
    <row r="582" spans="1:8" x14ac:dyDescent="0.25">
      <c r="A582" s="537">
        <f t="shared" si="29"/>
        <v>10</v>
      </c>
      <c r="B582" s="10"/>
      <c r="C582" s="683"/>
      <c r="D582" s="683"/>
      <c r="E582" s="678"/>
      <c r="F582" s="679"/>
      <c r="G582" s="15"/>
      <c r="H582" s="171"/>
    </row>
    <row r="583" spans="1:8" x14ac:dyDescent="0.25">
      <c r="A583" s="537">
        <f t="shared" si="29"/>
        <v>11</v>
      </c>
      <c r="B583" s="10"/>
      <c r="C583" s="683"/>
      <c r="D583" s="683"/>
      <c r="E583" s="678"/>
      <c r="F583" s="679"/>
      <c r="G583" s="15"/>
      <c r="H583" s="171"/>
    </row>
    <row r="584" spans="1:8" x14ac:dyDescent="0.25">
      <c r="A584" s="537">
        <f t="shared" si="29"/>
        <v>12</v>
      </c>
      <c r="B584" s="10"/>
      <c r="C584" s="683"/>
      <c r="D584" s="683"/>
      <c r="E584" s="678"/>
      <c r="F584" s="679"/>
      <c r="G584" s="15"/>
      <c r="H584" s="171"/>
    </row>
    <row r="585" spans="1:8" x14ac:dyDescent="0.25">
      <c r="A585" s="278"/>
      <c r="B585" s="279"/>
      <c r="C585" s="696">
        <f>SUM(C573:D584)</f>
        <v>3900</v>
      </c>
      <c r="D585" s="697"/>
      <c r="E585" s="678"/>
      <c r="F585" s="679"/>
      <c r="G585" s="114"/>
      <c r="H585" s="151"/>
    </row>
    <row r="587" spans="1:8" x14ac:dyDescent="0.25">
      <c r="E587" s="673" t="s">
        <v>111</v>
      </c>
      <c r="F587" s="671">
        <f>SUM(G573:G584)</f>
        <v>2535000</v>
      </c>
    </row>
    <row r="588" spans="1:8" x14ac:dyDescent="0.25">
      <c r="E588" s="673"/>
      <c r="F588" s="672"/>
    </row>
    <row r="590" spans="1:8" x14ac:dyDescent="0.25">
      <c r="E590" s="673" t="s">
        <v>7</v>
      </c>
      <c r="F590" s="671">
        <v>2535000</v>
      </c>
    </row>
    <row r="591" spans="1:8" x14ac:dyDescent="0.25">
      <c r="E591" s="673"/>
      <c r="F591" s="672"/>
    </row>
    <row r="593" spans="5:6" x14ac:dyDescent="0.25">
      <c r="E593" s="673" t="s">
        <v>71</v>
      </c>
      <c r="F593" s="671">
        <f>F587-F590</f>
        <v>0</v>
      </c>
    </row>
    <row r="594" spans="5:6" x14ac:dyDescent="0.25">
      <c r="E594" s="673"/>
      <c r="F594" s="672"/>
    </row>
  </sheetData>
  <sortState ref="B5:I66">
    <sortCondition ref="C5:C66"/>
  </sortState>
  <mergeCells count="816">
    <mergeCell ref="C556:D556"/>
    <mergeCell ref="E556:F556"/>
    <mergeCell ref="E558:E559"/>
    <mergeCell ref="F558:F559"/>
    <mergeCell ref="C550:D550"/>
    <mergeCell ref="E550:F550"/>
    <mergeCell ref="C551:D551"/>
    <mergeCell ref="E551:F551"/>
    <mergeCell ref="C552:D552"/>
    <mergeCell ref="E552:F552"/>
    <mergeCell ref="C553:D553"/>
    <mergeCell ref="E553:F553"/>
    <mergeCell ref="C555:D555"/>
    <mergeCell ref="E555:F555"/>
    <mergeCell ref="C554:D554"/>
    <mergeCell ref="E554:F554"/>
    <mergeCell ref="C545:D545"/>
    <mergeCell ref="E545:F545"/>
    <mergeCell ref="C546:D546"/>
    <mergeCell ref="E546:F546"/>
    <mergeCell ref="C547:D547"/>
    <mergeCell ref="E547:F547"/>
    <mergeCell ref="C548:D548"/>
    <mergeCell ref="E548:F548"/>
    <mergeCell ref="C549:D549"/>
    <mergeCell ref="E549:F549"/>
    <mergeCell ref="C540:F540"/>
    <mergeCell ref="A542:A543"/>
    <mergeCell ref="B542:B543"/>
    <mergeCell ref="C542:D543"/>
    <mergeCell ref="E542:F543"/>
    <mergeCell ref="G542:G543"/>
    <mergeCell ref="H542:H543"/>
    <mergeCell ref="C544:D544"/>
    <mergeCell ref="E544:F544"/>
    <mergeCell ref="C531:D531"/>
    <mergeCell ref="E531:F531"/>
    <mergeCell ref="C532:D532"/>
    <mergeCell ref="E532:F532"/>
    <mergeCell ref="C533:D533"/>
    <mergeCell ref="E533:F533"/>
    <mergeCell ref="E535:E536"/>
    <mergeCell ref="F535:F536"/>
    <mergeCell ref="C526:D526"/>
    <mergeCell ref="E526:F526"/>
    <mergeCell ref="C527:D527"/>
    <mergeCell ref="E527:F527"/>
    <mergeCell ref="C528:D528"/>
    <mergeCell ref="E528:F528"/>
    <mergeCell ref="C529:D529"/>
    <mergeCell ref="E529:F529"/>
    <mergeCell ref="C530:D530"/>
    <mergeCell ref="E530:F530"/>
    <mergeCell ref="G520:G521"/>
    <mergeCell ref="H520:H521"/>
    <mergeCell ref="C522:D522"/>
    <mergeCell ref="E522:F522"/>
    <mergeCell ref="C523:D523"/>
    <mergeCell ref="E523:F523"/>
    <mergeCell ref="C524:D524"/>
    <mergeCell ref="E524:F524"/>
    <mergeCell ref="C525:D525"/>
    <mergeCell ref="E525:F525"/>
    <mergeCell ref="C480:D480"/>
    <mergeCell ref="E490:F490"/>
    <mergeCell ref="E512:F512"/>
    <mergeCell ref="C518:F518"/>
    <mergeCell ref="A520:A521"/>
    <mergeCell ref="B520:B521"/>
    <mergeCell ref="C520:D521"/>
    <mergeCell ref="E520:F521"/>
    <mergeCell ref="C490:D490"/>
    <mergeCell ref="E492:E493"/>
    <mergeCell ref="F492:F493"/>
    <mergeCell ref="C482:D482"/>
    <mergeCell ref="E482:F482"/>
    <mergeCell ref="C483:D483"/>
    <mergeCell ref="E483:F483"/>
    <mergeCell ref="C484:D484"/>
    <mergeCell ref="E484:F484"/>
    <mergeCell ref="C485:D485"/>
    <mergeCell ref="C486:D486"/>
    <mergeCell ref="E485:F485"/>
    <mergeCell ref="E486:F486"/>
    <mergeCell ref="C487:D487"/>
    <mergeCell ref="E487:F487"/>
    <mergeCell ref="C488:D488"/>
    <mergeCell ref="E488:F488"/>
    <mergeCell ref="C489:D489"/>
    <mergeCell ref="E489:F489"/>
    <mergeCell ref="E480:F480"/>
    <mergeCell ref="C481:D481"/>
    <mergeCell ref="E481:F481"/>
    <mergeCell ref="C469:D469"/>
    <mergeCell ref="E469:F469"/>
    <mergeCell ref="C470:D470"/>
    <mergeCell ref="E470:F470"/>
    <mergeCell ref="C471:D471"/>
    <mergeCell ref="E471:F471"/>
    <mergeCell ref="C472:D472"/>
    <mergeCell ref="E472:F472"/>
    <mergeCell ref="C473:D473"/>
    <mergeCell ref="E473:F473"/>
    <mergeCell ref="E474:F474"/>
    <mergeCell ref="C475:D475"/>
    <mergeCell ref="E475:F475"/>
    <mergeCell ref="C476:D476"/>
    <mergeCell ref="E476:F476"/>
    <mergeCell ref="C477:D477"/>
    <mergeCell ref="E477:F477"/>
    <mergeCell ref="C478:D478"/>
    <mergeCell ref="E478:F478"/>
    <mergeCell ref="C474:D474"/>
    <mergeCell ref="C479:D479"/>
    <mergeCell ref="C464:F464"/>
    <mergeCell ref="A466:A467"/>
    <mergeCell ref="B466:B467"/>
    <mergeCell ref="C466:D467"/>
    <mergeCell ref="E466:F467"/>
    <mergeCell ref="E479:F479"/>
    <mergeCell ref="G466:G467"/>
    <mergeCell ref="H466:H467"/>
    <mergeCell ref="C468:D468"/>
    <mergeCell ref="E468:F468"/>
    <mergeCell ref="C374:D374"/>
    <mergeCell ref="E374:F374"/>
    <mergeCell ref="C375:D375"/>
    <mergeCell ref="E375:F375"/>
    <mergeCell ref="C369:F369"/>
    <mergeCell ref="G371:G372"/>
    <mergeCell ref="H371:H372"/>
    <mergeCell ref="E396:F396"/>
    <mergeCell ref="E397:F397"/>
    <mergeCell ref="C393:D393"/>
    <mergeCell ref="E393:F393"/>
    <mergeCell ref="C398:D398"/>
    <mergeCell ref="E400:E401"/>
    <mergeCell ref="F400:F401"/>
    <mergeCell ref="C392:D392"/>
    <mergeCell ref="E392:F392"/>
    <mergeCell ref="C394:D394"/>
    <mergeCell ref="E394:F394"/>
    <mergeCell ref="C395:D395"/>
    <mergeCell ref="C396:D396"/>
    <mergeCell ref="E362:F362"/>
    <mergeCell ref="C391:D391"/>
    <mergeCell ref="E391:F391"/>
    <mergeCell ref="C360:D360"/>
    <mergeCell ref="E360:F360"/>
    <mergeCell ref="C361:D361"/>
    <mergeCell ref="E361:F361"/>
    <mergeCell ref="C362:D362"/>
    <mergeCell ref="E364:E365"/>
    <mergeCell ref="F364:F365"/>
    <mergeCell ref="C373:D373"/>
    <mergeCell ref="E373:F373"/>
    <mergeCell ref="E383:F383"/>
    <mergeCell ref="C386:D386"/>
    <mergeCell ref="E386:F386"/>
    <mergeCell ref="C387:D387"/>
    <mergeCell ref="E387:F387"/>
    <mergeCell ref="C388:D388"/>
    <mergeCell ref="E388:F388"/>
    <mergeCell ref="C389:D389"/>
    <mergeCell ref="E389:F389"/>
    <mergeCell ref="C390:D390"/>
    <mergeCell ref="E390:F390"/>
    <mergeCell ref="E329:F329"/>
    <mergeCell ref="C355:D355"/>
    <mergeCell ref="E355:F355"/>
    <mergeCell ref="C356:D356"/>
    <mergeCell ref="E356:F356"/>
    <mergeCell ref="C357:D357"/>
    <mergeCell ref="E357:F357"/>
    <mergeCell ref="C358:D358"/>
    <mergeCell ref="E358:F358"/>
    <mergeCell ref="C345:D345"/>
    <mergeCell ref="E345:F345"/>
    <mergeCell ref="C346:D346"/>
    <mergeCell ref="E346:F346"/>
    <mergeCell ref="C347:D347"/>
    <mergeCell ref="E347:F347"/>
    <mergeCell ref="C348:D348"/>
    <mergeCell ref="E348:F348"/>
    <mergeCell ref="C349:D349"/>
    <mergeCell ref="E349:F349"/>
    <mergeCell ref="C340:D340"/>
    <mergeCell ref="E340:F340"/>
    <mergeCell ref="C341:D341"/>
    <mergeCell ref="E341:F341"/>
    <mergeCell ref="C342:D342"/>
    <mergeCell ref="C359:D359"/>
    <mergeCell ref="E359:F359"/>
    <mergeCell ref="C350:D350"/>
    <mergeCell ref="E350:F350"/>
    <mergeCell ref="C351:D351"/>
    <mergeCell ref="E351:F351"/>
    <mergeCell ref="C352:D352"/>
    <mergeCell ref="E352:F352"/>
    <mergeCell ref="C353:D353"/>
    <mergeCell ref="E353:F353"/>
    <mergeCell ref="C354:D354"/>
    <mergeCell ref="E354:F354"/>
    <mergeCell ref="E342:F342"/>
    <mergeCell ref="C343:D343"/>
    <mergeCell ref="E343:F343"/>
    <mergeCell ref="C344:D344"/>
    <mergeCell ref="E344:F344"/>
    <mergeCell ref="C335:F335"/>
    <mergeCell ref="A337:A338"/>
    <mergeCell ref="B337:B338"/>
    <mergeCell ref="C337:D338"/>
    <mergeCell ref="E337:F338"/>
    <mergeCell ref="G337:G338"/>
    <mergeCell ref="H337:H338"/>
    <mergeCell ref="C339:D339"/>
    <mergeCell ref="E339:F339"/>
    <mergeCell ref="E178:F178"/>
    <mergeCell ref="F99:G99"/>
    <mergeCell ref="C327:D327"/>
    <mergeCell ref="E327:F327"/>
    <mergeCell ref="C328:D328"/>
    <mergeCell ref="E328:F328"/>
    <mergeCell ref="C329:D329"/>
    <mergeCell ref="E331:E332"/>
    <mergeCell ref="F331:F332"/>
    <mergeCell ref="E295:F295"/>
    <mergeCell ref="E261:F261"/>
    <mergeCell ref="C322:D322"/>
    <mergeCell ref="E322:F322"/>
    <mergeCell ref="C323:D323"/>
    <mergeCell ref="E323:F323"/>
    <mergeCell ref="C324:D324"/>
    <mergeCell ref="E324:F324"/>
    <mergeCell ref="C325:D325"/>
    <mergeCell ref="E325:F325"/>
    <mergeCell ref="C326:D326"/>
    <mergeCell ref="E326:F326"/>
    <mergeCell ref="C317:D317"/>
    <mergeCell ref="E317:F317"/>
    <mergeCell ref="C318:D318"/>
    <mergeCell ref="E318:F318"/>
    <mergeCell ref="C319:D319"/>
    <mergeCell ref="E319:F319"/>
    <mergeCell ref="C320:D320"/>
    <mergeCell ref="E320:F320"/>
    <mergeCell ref="C321:D321"/>
    <mergeCell ref="E321:F321"/>
    <mergeCell ref="C312:D312"/>
    <mergeCell ref="E312:F312"/>
    <mergeCell ref="C313:D313"/>
    <mergeCell ref="E313:F313"/>
    <mergeCell ref="C314:D314"/>
    <mergeCell ref="E314:F314"/>
    <mergeCell ref="C315:D315"/>
    <mergeCell ref="E315:F315"/>
    <mergeCell ref="C316:D316"/>
    <mergeCell ref="E316:F316"/>
    <mergeCell ref="C307:D307"/>
    <mergeCell ref="E307:F307"/>
    <mergeCell ref="C308:D308"/>
    <mergeCell ref="E308:F308"/>
    <mergeCell ref="C309:D309"/>
    <mergeCell ref="E309:F309"/>
    <mergeCell ref="C310:D310"/>
    <mergeCell ref="E310:F310"/>
    <mergeCell ref="C311:D311"/>
    <mergeCell ref="E311:F311"/>
    <mergeCell ref="C302:F302"/>
    <mergeCell ref="A304:A305"/>
    <mergeCell ref="B304:B305"/>
    <mergeCell ref="C304:D305"/>
    <mergeCell ref="E304:F305"/>
    <mergeCell ref="G304:G305"/>
    <mergeCell ref="H304:H305"/>
    <mergeCell ref="C306:D306"/>
    <mergeCell ref="E306:F306"/>
    <mergeCell ref="C292:D292"/>
    <mergeCell ref="E292:F292"/>
    <mergeCell ref="C293:D293"/>
    <mergeCell ref="E293:F293"/>
    <mergeCell ref="C294:D294"/>
    <mergeCell ref="E294:F294"/>
    <mergeCell ref="C295:D295"/>
    <mergeCell ref="E297:E298"/>
    <mergeCell ref="F297:F298"/>
    <mergeCell ref="C287:D287"/>
    <mergeCell ref="E287:F287"/>
    <mergeCell ref="C288:D288"/>
    <mergeCell ref="E288:F288"/>
    <mergeCell ref="C289:D289"/>
    <mergeCell ref="E289:F289"/>
    <mergeCell ref="C290:D290"/>
    <mergeCell ref="E290:F290"/>
    <mergeCell ref="C291:D291"/>
    <mergeCell ref="E291:F291"/>
    <mergeCell ref="C282:D282"/>
    <mergeCell ref="E282:F282"/>
    <mergeCell ref="C283:D283"/>
    <mergeCell ref="E283:F283"/>
    <mergeCell ref="C284:D284"/>
    <mergeCell ref="E284:F284"/>
    <mergeCell ref="C285:D285"/>
    <mergeCell ref="E285:F285"/>
    <mergeCell ref="C286:D286"/>
    <mergeCell ref="E286:F286"/>
    <mergeCell ref="C277:D277"/>
    <mergeCell ref="E277:F277"/>
    <mergeCell ref="C278:D278"/>
    <mergeCell ref="E278:F278"/>
    <mergeCell ref="C279:D279"/>
    <mergeCell ref="E279:F279"/>
    <mergeCell ref="C280:D280"/>
    <mergeCell ref="E280:F280"/>
    <mergeCell ref="C281:D281"/>
    <mergeCell ref="E281:F281"/>
    <mergeCell ref="C272:D272"/>
    <mergeCell ref="E272:F272"/>
    <mergeCell ref="C273:D273"/>
    <mergeCell ref="E273:F273"/>
    <mergeCell ref="C274:D274"/>
    <mergeCell ref="E274:F274"/>
    <mergeCell ref="C275:D275"/>
    <mergeCell ref="E275:F275"/>
    <mergeCell ref="C276:D276"/>
    <mergeCell ref="E276:F276"/>
    <mergeCell ref="C268:F268"/>
    <mergeCell ref="A270:A271"/>
    <mergeCell ref="B270:B271"/>
    <mergeCell ref="C270:D271"/>
    <mergeCell ref="E270:F271"/>
    <mergeCell ref="G270:G271"/>
    <mergeCell ref="H270:H271"/>
    <mergeCell ref="C253:D253"/>
    <mergeCell ref="E253:F253"/>
    <mergeCell ref="C254:D254"/>
    <mergeCell ref="E254:F254"/>
    <mergeCell ref="C255:D255"/>
    <mergeCell ref="E255:F255"/>
    <mergeCell ref="C261:D261"/>
    <mergeCell ref="E263:E264"/>
    <mergeCell ref="F263:F264"/>
    <mergeCell ref="C256:D256"/>
    <mergeCell ref="E256:F256"/>
    <mergeCell ref="C257:D257"/>
    <mergeCell ref="E257:F257"/>
    <mergeCell ref="C258:D258"/>
    <mergeCell ref="E258:F258"/>
    <mergeCell ref="C259:D259"/>
    <mergeCell ref="E259:F259"/>
    <mergeCell ref="C260:D260"/>
    <mergeCell ref="E260:F260"/>
    <mergeCell ref="C248:D248"/>
    <mergeCell ref="E248:F248"/>
    <mergeCell ref="C249:D249"/>
    <mergeCell ref="E249:F249"/>
    <mergeCell ref="C250:D250"/>
    <mergeCell ref="E250:F250"/>
    <mergeCell ref="C251:D251"/>
    <mergeCell ref="E251:F251"/>
    <mergeCell ref="C252:D252"/>
    <mergeCell ref="E252:F252"/>
    <mergeCell ref="C243:D243"/>
    <mergeCell ref="E243:F243"/>
    <mergeCell ref="C244:D244"/>
    <mergeCell ref="E244:F244"/>
    <mergeCell ref="C245:D245"/>
    <mergeCell ref="E245:F245"/>
    <mergeCell ref="C246:D246"/>
    <mergeCell ref="E246:F246"/>
    <mergeCell ref="C247:D247"/>
    <mergeCell ref="E247:F247"/>
    <mergeCell ref="C238:D238"/>
    <mergeCell ref="E238:F238"/>
    <mergeCell ref="C239:D239"/>
    <mergeCell ref="E239:F239"/>
    <mergeCell ref="C240:D240"/>
    <mergeCell ref="E240:F240"/>
    <mergeCell ref="C241:D241"/>
    <mergeCell ref="E241:F241"/>
    <mergeCell ref="C242:D242"/>
    <mergeCell ref="E242:F242"/>
    <mergeCell ref="A230:A231"/>
    <mergeCell ref="B230:B231"/>
    <mergeCell ref="C230:D231"/>
    <mergeCell ref="E230:F231"/>
    <mergeCell ref="G230:G231"/>
    <mergeCell ref="H230:H231"/>
    <mergeCell ref="C232:D232"/>
    <mergeCell ref="E232:F232"/>
    <mergeCell ref="C233:D233"/>
    <mergeCell ref="E233:F233"/>
    <mergeCell ref="E180:E181"/>
    <mergeCell ref="F180:F181"/>
    <mergeCell ref="A145:A146"/>
    <mergeCell ref="C178:D178"/>
    <mergeCell ref="C139:D139"/>
    <mergeCell ref="E139:F139"/>
    <mergeCell ref="G139:G140"/>
    <mergeCell ref="H139:I140"/>
    <mergeCell ref="C103:G103"/>
    <mergeCell ref="C135:D135"/>
    <mergeCell ref="E135:F135"/>
    <mergeCell ref="C136:D136"/>
    <mergeCell ref="E136:F136"/>
    <mergeCell ref="C137:D137"/>
    <mergeCell ref="E137:F137"/>
    <mergeCell ref="C132:D132"/>
    <mergeCell ref="E132:F132"/>
    <mergeCell ref="C133:D133"/>
    <mergeCell ref="E133:F133"/>
    <mergeCell ref="C134:D134"/>
    <mergeCell ref="C125:D125"/>
    <mergeCell ref="E125:F125"/>
    <mergeCell ref="C126:D126"/>
    <mergeCell ref="E126:F126"/>
    <mergeCell ref="C127:D127"/>
    <mergeCell ref="E127:F127"/>
    <mergeCell ref="C128:D128"/>
    <mergeCell ref="E128:F128"/>
    <mergeCell ref="E134:F134"/>
    <mergeCell ref="C129:D129"/>
    <mergeCell ref="E129:F129"/>
    <mergeCell ref="C130:D130"/>
    <mergeCell ref="E130:F130"/>
    <mergeCell ref="C131:D131"/>
    <mergeCell ref="E131:F131"/>
    <mergeCell ref="C120:D120"/>
    <mergeCell ref="E120:F120"/>
    <mergeCell ref="C121:D121"/>
    <mergeCell ref="E121:F121"/>
    <mergeCell ref="C122:D122"/>
    <mergeCell ref="E122:F122"/>
    <mergeCell ref="C123:D123"/>
    <mergeCell ref="E123:F123"/>
    <mergeCell ref="C124:D124"/>
    <mergeCell ref="E124:F124"/>
    <mergeCell ref="E115:F115"/>
    <mergeCell ref="C116:D116"/>
    <mergeCell ref="E116:F116"/>
    <mergeCell ref="C117:D117"/>
    <mergeCell ref="E117:F117"/>
    <mergeCell ref="C118:D118"/>
    <mergeCell ref="E118:F118"/>
    <mergeCell ref="C119:D119"/>
    <mergeCell ref="E119:F119"/>
    <mergeCell ref="G145:G146"/>
    <mergeCell ref="H145:H146"/>
    <mergeCell ref="B105:B106"/>
    <mergeCell ref="C105:D106"/>
    <mergeCell ref="E105:F106"/>
    <mergeCell ref="G105:G106"/>
    <mergeCell ref="H105:H106"/>
    <mergeCell ref="C108:D108"/>
    <mergeCell ref="E108:F108"/>
    <mergeCell ref="C109:D109"/>
    <mergeCell ref="E109:F109"/>
    <mergeCell ref="C107:D107"/>
    <mergeCell ref="E107:F107"/>
    <mergeCell ref="C110:D110"/>
    <mergeCell ref="E110:F110"/>
    <mergeCell ref="C111:D111"/>
    <mergeCell ref="E111:F111"/>
    <mergeCell ref="C112:D112"/>
    <mergeCell ref="E112:F112"/>
    <mergeCell ref="C113:D113"/>
    <mergeCell ref="E113:F113"/>
    <mergeCell ref="C114:D114"/>
    <mergeCell ref="E114:F114"/>
    <mergeCell ref="C115:D115"/>
    <mergeCell ref="C147:D147"/>
    <mergeCell ref="E147:F147"/>
    <mergeCell ref="C148:D148"/>
    <mergeCell ref="E148:F148"/>
    <mergeCell ref="C149:D149"/>
    <mergeCell ref="E149:F149"/>
    <mergeCell ref="B145:B146"/>
    <mergeCell ref="C145:D146"/>
    <mergeCell ref="E145:F146"/>
    <mergeCell ref="C153:D153"/>
    <mergeCell ref="E153:F153"/>
    <mergeCell ref="C154:D154"/>
    <mergeCell ref="E154:F154"/>
    <mergeCell ref="C155:D155"/>
    <mergeCell ref="E155:F155"/>
    <mergeCell ref="C150:D150"/>
    <mergeCell ref="E150:F150"/>
    <mergeCell ref="C151:D151"/>
    <mergeCell ref="E151:F151"/>
    <mergeCell ref="C152:D152"/>
    <mergeCell ref="E152:F152"/>
    <mergeCell ref="C159:D159"/>
    <mergeCell ref="E159:F159"/>
    <mergeCell ref="C160:D160"/>
    <mergeCell ref="E160:F160"/>
    <mergeCell ref="C161:D161"/>
    <mergeCell ref="E161:F161"/>
    <mergeCell ref="C156:D156"/>
    <mergeCell ref="E156:F156"/>
    <mergeCell ref="C157:D157"/>
    <mergeCell ref="E157:F157"/>
    <mergeCell ref="C158:D158"/>
    <mergeCell ref="E158:F158"/>
    <mergeCell ref="E166:F166"/>
    <mergeCell ref="C167:D167"/>
    <mergeCell ref="E167:F167"/>
    <mergeCell ref="C162:D162"/>
    <mergeCell ref="E162:F162"/>
    <mergeCell ref="C163:D163"/>
    <mergeCell ref="E163:F163"/>
    <mergeCell ref="C164:D164"/>
    <mergeCell ref="E164:F164"/>
    <mergeCell ref="C143:F143"/>
    <mergeCell ref="C177:D177"/>
    <mergeCell ref="E177:F177"/>
    <mergeCell ref="C174:D174"/>
    <mergeCell ref="E174:F174"/>
    <mergeCell ref="C175:D175"/>
    <mergeCell ref="E175:F175"/>
    <mergeCell ref="C176:D176"/>
    <mergeCell ref="E176:F176"/>
    <mergeCell ref="C171:D171"/>
    <mergeCell ref="E171:F171"/>
    <mergeCell ref="C172:D172"/>
    <mergeCell ref="E172:F172"/>
    <mergeCell ref="C173:D173"/>
    <mergeCell ref="E173:F173"/>
    <mergeCell ref="C168:D168"/>
    <mergeCell ref="E168:F168"/>
    <mergeCell ref="C169:D169"/>
    <mergeCell ref="E169:F169"/>
    <mergeCell ref="C170:D170"/>
    <mergeCell ref="E170:F170"/>
    <mergeCell ref="C165:D165"/>
    <mergeCell ref="E165:F165"/>
    <mergeCell ref="C166:D166"/>
    <mergeCell ref="C185:F185"/>
    <mergeCell ref="A187:A188"/>
    <mergeCell ref="B187:B188"/>
    <mergeCell ref="C187:D188"/>
    <mergeCell ref="E187:F188"/>
    <mergeCell ref="G187:G188"/>
    <mergeCell ref="H187:H188"/>
    <mergeCell ref="C189:D189"/>
    <mergeCell ref="E189:F189"/>
    <mergeCell ref="C190:D190"/>
    <mergeCell ref="E190:F190"/>
    <mergeCell ref="C191:D191"/>
    <mergeCell ref="E191:F191"/>
    <mergeCell ref="C192:D192"/>
    <mergeCell ref="E192:F192"/>
    <mergeCell ref="C193:D193"/>
    <mergeCell ref="E193:F193"/>
    <mergeCell ref="C194:D194"/>
    <mergeCell ref="E194:F194"/>
    <mergeCell ref="C195:D195"/>
    <mergeCell ref="E195:F195"/>
    <mergeCell ref="C196:D196"/>
    <mergeCell ref="E196:F196"/>
    <mergeCell ref="C197:D197"/>
    <mergeCell ref="E197:F197"/>
    <mergeCell ref="C198:D198"/>
    <mergeCell ref="E198:F198"/>
    <mergeCell ref="C199:D199"/>
    <mergeCell ref="E199:F199"/>
    <mergeCell ref="C200:D200"/>
    <mergeCell ref="E200:F200"/>
    <mergeCell ref="C201:D201"/>
    <mergeCell ref="E201:F201"/>
    <mergeCell ref="C202:D202"/>
    <mergeCell ref="E202:F202"/>
    <mergeCell ref="C203:D203"/>
    <mergeCell ref="E203:F203"/>
    <mergeCell ref="C204:D204"/>
    <mergeCell ref="E204:F204"/>
    <mergeCell ref="C210:D210"/>
    <mergeCell ref="E210:F210"/>
    <mergeCell ref="C211:D211"/>
    <mergeCell ref="E211:F211"/>
    <mergeCell ref="C212:D212"/>
    <mergeCell ref="E212:F212"/>
    <mergeCell ref="C213:D213"/>
    <mergeCell ref="E213:F213"/>
    <mergeCell ref="C214:D214"/>
    <mergeCell ref="E214:F214"/>
    <mergeCell ref="C205:D205"/>
    <mergeCell ref="E205:F205"/>
    <mergeCell ref="C206:D206"/>
    <mergeCell ref="E206:F206"/>
    <mergeCell ref="C207:D207"/>
    <mergeCell ref="E207:F207"/>
    <mergeCell ref="C208:D208"/>
    <mergeCell ref="E208:F208"/>
    <mergeCell ref="C209:D209"/>
    <mergeCell ref="E209:F209"/>
    <mergeCell ref="C215:D215"/>
    <mergeCell ref="E215:F215"/>
    <mergeCell ref="C216:D216"/>
    <mergeCell ref="E216:F216"/>
    <mergeCell ref="C217:D217"/>
    <mergeCell ref="E217:F217"/>
    <mergeCell ref="C218:D218"/>
    <mergeCell ref="E218:F218"/>
    <mergeCell ref="C219:D219"/>
    <mergeCell ref="E219:F219"/>
    <mergeCell ref="E220:F220"/>
    <mergeCell ref="C228:F228"/>
    <mergeCell ref="C234:D234"/>
    <mergeCell ref="E234:F234"/>
    <mergeCell ref="C235:D235"/>
    <mergeCell ref="E235:F235"/>
    <mergeCell ref="C236:D236"/>
    <mergeCell ref="E236:F236"/>
    <mergeCell ref="C237:D237"/>
    <mergeCell ref="E237:F237"/>
    <mergeCell ref="C220:D220"/>
    <mergeCell ref="E222:E223"/>
    <mergeCell ref="F222:F223"/>
    <mergeCell ref="A371:A372"/>
    <mergeCell ref="B371:B372"/>
    <mergeCell ref="C371:D372"/>
    <mergeCell ref="E371:F372"/>
    <mergeCell ref="C384:D384"/>
    <mergeCell ref="E384:F384"/>
    <mergeCell ref="C385:D385"/>
    <mergeCell ref="E385:F385"/>
    <mergeCell ref="C376:D376"/>
    <mergeCell ref="E376:F376"/>
    <mergeCell ref="C377:D377"/>
    <mergeCell ref="E377:F377"/>
    <mergeCell ref="C378:D378"/>
    <mergeCell ref="E378:F378"/>
    <mergeCell ref="C379:D379"/>
    <mergeCell ref="E379:F379"/>
    <mergeCell ref="C380:D380"/>
    <mergeCell ref="E380:F380"/>
    <mergeCell ref="C381:D381"/>
    <mergeCell ref="E381:F381"/>
    <mergeCell ref="C382:D382"/>
    <mergeCell ref="E382:F382"/>
    <mergeCell ref="C383:D383"/>
    <mergeCell ref="C397:D397"/>
    <mergeCell ref="E395:F395"/>
    <mergeCell ref="A406:A407"/>
    <mergeCell ref="B406:B407"/>
    <mergeCell ref="C406:D407"/>
    <mergeCell ref="E406:F407"/>
    <mergeCell ref="G406:G407"/>
    <mergeCell ref="H406:H407"/>
    <mergeCell ref="C408:D408"/>
    <mergeCell ref="E408:F408"/>
    <mergeCell ref="C409:D409"/>
    <mergeCell ref="E409:F409"/>
    <mergeCell ref="C410:D410"/>
    <mergeCell ref="E410:F410"/>
    <mergeCell ref="C411:D411"/>
    <mergeCell ref="E411:F411"/>
    <mergeCell ref="C412:D412"/>
    <mergeCell ref="E412:F412"/>
    <mergeCell ref="C413:D413"/>
    <mergeCell ref="E413:F413"/>
    <mergeCell ref="C414:D414"/>
    <mergeCell ref="E414:F414"/>
    <mergeCell ref="C415:D415"/>
    <mergeCell ref="E415:F415"/>
    <mergeCell ref="C416:D416"/>
    <mergeCell ref="E416:F416"/>
    <mergeCell ref="C417:D417"/>
    <mergeCell ref="E417:F417"/>
    <mergeCell ref="C418:D418"/>
    <mergeCell ref="E418:F418"/>
    <mergeCell ref="C419:D419"/>
    <mergeCell ref="E419:F419"/>
    <mergeCell ref="C420:D420"/>
    <mergeCell ref="E420:F420"/>
    <mergeCell ref="C421:D421"/>
    <mergeCell ref="E421:F421"/>
    <mergeCell ref="C422:D422"/>
    <mergeCell ref="E422:F422"/>
    <mergeCell ref="C423:D423"/>
    <mergeCell ref="E423:F423"/>
    <mergeCell ref="C424:D424"/>
    <mergeCell ref="E424:F424"/>
    <mergeCell ref="C425:D425"/>
    <mergeCell ref="E425:F425"/>
    <mergeCell ref="C426:D426"/>
    <mergeCell ref="E426:F426"/>
    <mergeCell ref="C427:D427"/>
    <mergeCell ref="E427:F427"/>
    <mergeCell ref="C428:D428"/>
    <mergeCell ref="E428:F428"/>
    <mergeCell ref="C429:D429"/>
    <mergeCell ref="E429:F429"/>
    <mergeCell ref="C430:D430"/>
    <mergeCell ref="E430:F430"/>
    <mergeCell ref="C431:D431"/>
    <mergeCell ref="E431:F431"/>
    <mergeCell ref="C432:D432"/>
    <mergeCell ref="E432:F432"/>
    <mergeCell ref="C433:D433"/>
    <mergeCell ref="E435:E436"/>
    <mergeCell ref="F435:F436"/>
    <mergeCell ref="C439:F439"/>
    <mergeCell ref="A441:A442"/>
    <mergeCell ref="B441:B442"/>
    <mergeCell ref="C441:D442"/>
    <mergeCell ref="E441:F442"/>
    <mergeCell ref="G441:G442"/>
    <mergeCell ref="H441:H442"/>
    <mergeCell ref="C443:D443"/>
    <mergeCell ref="E443:F443"/>
    <mergeCell ref="C444:D444"/>
    <mergeCell ref="E444:F444"/>
    <mergeCell ref="C445:D445"/>
    <mergeCell ref="E445:F445"/>
    <mergeCell ref="C446:D446"/>
    <mergeCell ref="E446:F446"/>
    <mergeCell ref="C447:D447"/>
    <mergeCell ref="E447:F447"/>
    <mergeCell ref="C448:D448"/>
    <mergeCell ref="E448:F448"/>
    <mergeCell ref="E459:E460"/>
    <mergeCell ref="F459:F460"/>
    <mergeCell ref="C449:D449"/>
    <mergeCell ref="E449:F449"/>
    <mergeCell ref="C450:D450"/>
    <mergeCell ref="E450:F450"/>
    <mergeCell ref="C451:D451"/>
    <mergeCell ref="E451:F451"/>
    <mergeCell ref="C457:D457"/>
    <mergeCell ref="C452:D452"/>
    <mergeCell ref="C453:D453"/>
    <mergeCell ref="E452:F452"/>
    <mergeCell ref="E453:F453"/>
    <mergeCell ref="C454:D454"/>
    <mergeCell ref="E454:F454"/>
    <mergeCell ref="C455:D455"/>
    <mergeCell ref="E455:F455"/>
    <mergeCell ref="C456:D456"/>
    <mergeCell ref="E456:F456"/>
    <mergeCell ref="E457:F457"/>
    <mergeCell ref="C497:F497"/>
    <mergeCell ref="A499:A500"/>
    <mergeCell ref="B499:B500"/>
    <mergeCell ref="C499:D500"/>
    <mergeCell ref="E499:F500"/>
    <mergeCell ref="G499:G500"/>
    <mergeCell ref="H499:H500"/>
    <mergeCell ref="C501:D501"/>
    <mergeCell ref="E501:F501"/>
    <mergeCell ref="C502:D502"/>
    <mergeCell ref="E502:F502"/>
    <mergeCell ref="C503:D503"/>
    <mergeCell ref="E503:F503"/>
    <mergeCell ref="C504:D504"/>
    <mergeCell ref="E504:F504"/>
    <mergeCell ref="C505:D505"/>
    <mergeCell ref="E505:F505"/>
    <mergeCell ref="C506:D506"/>
    <mergeCell ref="E506:F506"/>
    <mergeCell ref="C512:D512"/>
    <mergeCell ref="E514:E515"/>
    <mergeCell ref="F514:F515"/>
    <mergeCell ref="C507:D507"/>
    <mergeCell ref="E507:F507"/>
    <mergeCell ref="C508:D508"/>
    <mergeCell ref="E508:F508"/>
    <mergeCell ref="C509:D509"/>
    <mergeCell ref="E509:F509"/>
    <mergeCell ref="C510:D510"/>
    <mergeCell ref="E510:F510"/>
    <mergeCell ref="C511:D511"/>
    <mergeCell ref="E511:F511"/>
    <mergeCell ref="E561:E562"/>
    <mergeCell ref="F561:F562"/>
    <mergeCell ref="E564:E565"/>
    <mergeCell ref="F564:F565"/>
    <mergeCell ref="C569:F569"/>
    <mergeCell ref="A571:A572"/>
    <mergeCell ref="B571:B572"/>
    <mergeCell ref="C571:D572"/>
    <mergeCell ref="E571:F572"/>
    <mergeCell ref="G571:G572"/>
    <mergeCell ref="H571:H572"/>
    <mergeCell ref="C573:D573"/>
    <mergeCell ref="E573:F573"/>
    <mergeCell ref="C574:D574"/>
    <mergeCell ref="E574:F574"/>
    <mergeCell ref="C575:D575"/>
    <mergeCell ref="E575:F575"/>
    <mergeCell ref="C576:D576"/>
    <mergeCell ref="E576:F576"/>
    <mergeCell ref="C577:D577"/>
    <mergeCell ref="E577:F577"/>
    <mergeCell ref="C578:D578"/>
    <mergeCell ref="E578:F578"/>
    <mergeCell ref="C579:D579"/>
    <mergeCell ref="E579:F579"/>
    <mergeCell ref="C580:D580"/>
    <mergeCell ref="E580:F580"/>
    <mergeCell ref="C581:D581"/>
    <mergeCell ref="E581:F581"/>
    <mergeCell ref="E590:E591"/>
    <mergeCell ref="F590:F591"/>
    <mergeCell ref="E593:E594"/>
    <mergeCell ref="F593:F594"/>
    <mergeCell ref="C582:D582"/>
    <mergeCell ref="E582:F582"/>
    <mergeCell ref="C583:D583"/>
    <mergeCell ref="E583:F583"/>
    <mergeCell ref="C584:D584"/>
    <mergeCell ref="E584:F584"/>
    <mergeCell ref="C585:D585"/>
    <mergeCell ref="E585:F585"/>
    <mergeCell ref="E587:E588"/>
    <mergeCell ref="F587:F588"/>
  </mergeCells>
  <pageMargins left="0.19685039370078741" right="0.19685039370078741" top="0.74803149606299213" bottom="0.74803149606299213" header="0.31496062992125984" footer="0.31496062992125984"/>
  <pageSetup paperSize="9" scale="70" orientation="landscape" r:id="rId1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8"/>
  <sheetViews>
    <sheetView topLeftCell="E1" workbookViewId="0">
      <selection activeCell="O4" sqref="O4"/>
    </sheetView>
  </sheetViews>
  <sheetFormatPr baseColWidth="10" defaultRowHeight="15" x14ac:dyDescent="0.25"/>
  <cols>
    <col min="1" max="2" width="10.5703125" customWidth="1"/>
    <col min="3" max="3" width="29.42578125" customWidth="1"/>
    <col min="4" max="4" width="9.28515625" customWidth="1"/>
    <col min="5" max="5" width="15.28515625" customWidth="1"/>
    <col min="6" max="6" width="11" customWidth="1"/>
    <col min="7" max="7" width="13" customWidth="1"/>
    <col min="8" max="8" width="20.5703125" customWidth="1"/>
    <col min="9" max="9" width="8" customWidth="1"/>
    <col min="10" max="10" width="18.85546875" customWidth="1"/>
    <col min="11" max="11" width="17.42578125" customWidth="1"/>
    <col min="12" max="12" width="16.85546875" customWidth="1"/>
    <col min="13" max="13" width="19" customWidth="1"/>
    <col min="14" max="14" width="12.140625" customWidth="1"/>
  </cols>
  <sheetData>
    <row r="1" spans="1:15" x14ac:dyDescent="0.25">
      <c r="A1" s="665" t="s">
        <v>281</v>
      </c>
      <c r="B1" s="665" t="s">
        <v>9</v>
      </c>
      <c r="C1" s="665" t="s">
        <v>0</v>
      </c>
      <c r="D1" s="665" t="s">
        <v>1</v>
      </c>
      <c r="E1" s="665" t="s">
        <v>24</v>
      </c>
      <c r="F1" s="665" t="s">
        <v>2</v>
      </c>
      <c r="G1" s="665" t="s">
        <v>3</v>
      </c>
      <c r="H1" s="665" t="s">
        <v>4</v>
      </c>
      <c r="I1" s="665" t="s">
        <v>5</v>
      </c>
      <c r="J1" s="665" t="s">
        <v>6</v>
      </c>
      <c r="K1" s="665" t="s">
        <v>29</v>
      </c>
      <c r="L1" s="665" t="s">
        <v>158</v>
      </c>
      <c r="M1" s="665" t="s">
        <v>33</v>
      </c>
      <c r="N1" s="665" t="s">
        <v>7</v>
      </c>
      <c r="O1" s="665" t="s">
        <v>9</v>
      </c>
    </row>
    <row r="2" spans="1:15" x14ac:dyDescent="0.25">
      <c r="A2" s="666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  <c r="O2" s="666"/>
    </row>
    <row r="3" spans="1:15" ht="16.5" x14ac:dyDescent="0.3">
      <c r="A3" s="166">
        <v>1</v>
      </c>
      <c r="B3" s="174" t="s">
        <v>300</v>
      </c>
      <c r="C3" s="3" t="s">
        <v>166</v>
      </c>
      <c r="D3" s="6" t="s">
        <v>25</v>
      </c>
      <c r="E3" s="167"/>
      <c r="F3" s="4">
        <v>27000</v>
      </c>
      <c r="G3" s="167">
        <v>100</v>
      </c>
      <c r="H3" s="4">
        <f>F3-G3</f>
        <v>26900</v>
      </c>
      <c r="I3" s="5">
        <v>740</v>
      </c>
      <c r="J3" s="5">
        <f>H3*I3</f>
        <v>19906000</v>
      </c>
      <c r="K3" s="5">
        <v>19906000</v>
      </c>
      <c r="L3" s="5">
        <f>J3-K3</f>
        <v>0</v>
      </c>
      <c r="M3" s="13" t="s">
        <v>32</v>
      </c>
      <c r="N3" s="5"/>
      <c r="O3" s="5" t="s">
        <v>309</v>
      </c>
    </row>
    <row r="4" spans="1:15" ht="16.5" x14ac:dyDescent="0.3">
      <c r="A4" s="166">
        <f>A3+1</f>
        <v>2</v>
      </c>
      <c r="B4" s="174"/>
      <c r="C4" s="3"/>
      <c r="D4" s="6"/>
      <c r="E4" s="167"/>
      <c r="F4" s="4"/>
      <c r="G4" s="167"/>
      <c r="H4" s="4"/>
      <c r="I4" s="5"/>
      <c r="J4" s="5"/>
      <c r="K4" s="5"/>
      <c r="L4" s="5"/>
      <c r="M4" s="13"/>
      <c r="N4" s="5"/>
      <c r="O4" s="167"/>
    </row>
    <row r="5" spans="1:15" ht="16.5" x14ac:dyDescent="0.3">
      <c r="A5" s="166">
        <f>A4+1</f>
        <v>3</v>
      </c>
      <c r="B5" s="174"/>
      <c r="C5" s="3"/>
      <c r="D5" s="134"/>
      <c r="E5" s="167"/>
      <c r="F5" s="4"/>
      <c r="G5" s="167"/>
      <c r="H5" s="4"/>
      <c r="I5" s="5"/>
      <c r="J5" s="5"/>
      <c r="K5" s="5"/>
      <c r="L5" s="5"/>
      <c r="M5" s="13"/>
      <c r="N5" s="5"/>
      <c r="O5" s="167"/>
    </row>
    <row r="6" spans="1:15" ht="16.5" x14ac:dyDescent="0.3">
      <c r="A6" s="166">
        <f>A5+1</f>
        <v>4</v>
      </c>
      <c r="B6" s="174"/>
      <c r="C6" s="3"/>
      <c r="D6" s="6"/>
      <c r="E6" s="167"/>
      <c r="F6" s="4"/>
      <c r="G6" s="167"/>
      <c r="H6" s="4"/>
      <c r="I6" s="5"/>
      <c r="J6" s="5"/>
      <c r="K6" s="5"/>
      <c r="L6" s="5"/>
      <c r="M6" s="13"/>
      <c r="N6" s="5"/>
      <c r="O6" s="167"/>
    </row>
    <row r="7" spans="1:15" ht="16.5" x14ac:dyDescent="0.3">
      <c r="A7" s="166">
        <f>A6+1</f>
        <v>5</v>
      </c>
      <c r="B7" s="174"/>
      <c r="C7" s="3"/>
      <c r="D7" s="6"/>
      <c r="E7" s="167"/>
      <c r="F7" s="4"/>
      <c r="G7" s="167"/>
      <c r="H7" s="4"/>
      <c r="I7" s="5"/>
      <c r="J7" s="5"/>
      <c r="K7" s="5"/>
      <c r="L7" s="5"/>
      <c r="M7" s="13"/>
      <c r="N7" s="5"/>
      <c r="O7" s="167"/>
    </row>
    <row r="8" spans="1:15" ht="16.5" x14ac:dyDescent="0.3">
      <c r="A8" s="166">
        <f>A7+1</f>
        <v>6</v>
      </c>
      <c r="B8" s="174"/>
      <c r="C8" s="3"/>
      <c r="D8" s="134"/>
      <c r="E8" s="167"/>
      <c r="F8" s="4"/>
      <c r="G8" s="167"/>
      <c r="H8" s="4"/>
      <c r="I8" s="5"/>
      <c r="J8" s="5"/>
      <c r="K8" s="5"/>
      <c r="L8" s="5"/>
      <c r="M8" s="13"/>
      <c r="N8" s="5"/>
      <c r="O8" s="167"/>
    </row>
    <row r="11" spans="1:15" x14ac:dyDescent="0.25">
      <c r="M11" s="799" t="s">
        <v>55</v>
      </c>
      <c r="N11" s="668">
        <f>J3+J4+J5+J6+J7+J8</f>
        <v>19906000</v>
      </c>
      <c r="O11" s="668"/>
    </row>
    <row r="12" spans="1:15" x14ac:dyDescent="0.25">
      <c r="M12" s="799"/>
      <c r="N12" s="668"/>
      <c r="O12" s="668"/>
    </row>
    <row r="14" spans="1:15" x14ac:dyDescent="0.25">
      <c r="M14" s="799" t="s">
        <v>66</v>
      </c>
      <c r="N14" s="668">
        <f>K3+K5+K8+K4</f>
        <v>19906000</v>
      </c>
      <c r="O14" s="668" t="e">
        <f>#REF!+#REF!</f>
        <v>#REF!</v>
      </c>
    </row>
    <row r="15" spans="1:15" x14ac:dyDescent="0.25">
      <c r="M15" s="799"/>
      <c r="N15" s="668"/>
      <c r="O15" s="668"/>
    </row>
    <row r="17" spans="13:15" x14ac:dyDescent="0.25">
      <c r="M17" s="799" t="s">
        <v>71</v>
      </c>
      <c r="N17" s="668">
        <f>N11-N14</f>
        <v>0</v>
      </c>
      <c r="O17" s="668" t="e">
        <f>N11-O14</f>
        <v>#REF!</v>
      </c>
    </row>
    <row r="18" spans="13:15" x14ac:dyDescent="0.25">
      <c r="M18" s="799"/>
      <c r="N18" s="668"/>
      <c r="O18" s="668"/>
    </row>
  </sheetData>
  <mergeCells count="21">
    <mergeCell ref="M17:M18"/>
    <mergeCell ref="N17:O18"/>
    <mergeCell ref="N1:N2"/>
    <mergeCell ref="O1:O2"/>
    <mergeCell ref="M11:M12"/>
    <mergeCell ref="N11:O12"/>
    <mergeCell ref="M14:M15"/>
    <mergeCell ref="N14:O15"/>
    <mergeCell ref="M1:M2"/>
    <mergeCell ref="H1:H2"/>
    <mergeCell ref="I1:I2"/>
    <mergeCell ref="J1:J2"/>
    <mergeCell ref="K1:K2"/>
    <mergeCell ref="L1:L2"/>
    <mergeCell ref="G1:G2"/>
    <mergeCell ref="A1:A2"/>
    <mergeCell ref="C1:C2"/>
    <mergeCell ref="D1:D2"/>
    <mergeCell ref="E1:E2"/>
    <mergeCell ref="F1:F2"/>
    <mergeCell ref="B1:B2"/>
  </mergeCells>
  <pageMargins left="0.7" right="0.7" top="0.75" bottom="0.75" header="0.3" footer="0.3"/>
  <pageSetup scale="50" orientation="landscape" r:id="rId1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8"/>
  <sheetViews>
    <sheetView topLeftCell="C1" workbookViewId="0">
      <selection activeCell="M3" sqref="M3"/>
    </sheetView>
  </sheetViews>
  <sheetFormatPr baseColWidth="10" defaultRowHeight="15" x14ac:dyDescent="0.25"/>
  <cols>
    <col min="3" max="3" width="14.28515625" customWidth="1"/>
    <col min="4" max="4" width="9.28515625" customWidth="1"/>
    <col min="5" max="5" width="15.28515625" customWidth="1"/>
    <col min="7" max="7" width="13" customWidth="1"/>
    <col min="9" max="9" width="8" customWidth="1"/>
    <col min="10" max="10" width="18.85546875" customWidth="1"/>
    <col min="11" max="11" width="17.42578125" customWidth="1"/>
    <col min="12" max="12" width="16.85546875" customWidth="1"/>
    <col min="13" max="13" width="19" customWidth="1"/>
    <col min="14" max="14" width="13.85546875" customWidth="1"/>
    <col min="15" max="15" width="11.42578125" customWidth="1"/>
  </cols>
  <sheetData>
    <row r="1" spans="1:15" x14ac:dyDescent="0.25">
      <c r="A1" s="665" t="s">
        <v>281</v>
      </c>
      <c r="B1" s="665" t="s">
        <v>9</v>
      </c>
      <c r="C1" s="665" t="s">
        <v>0</v>
      </c>
      <c r="D1" s="665" t="s">
        <v>1</v>
      </c>
      <c r="E1" s="665" t="s">
        <v>24</v>
      </c>
      <c r="F1" s="665" t="s">
        <v>2</v>
      </c>
      <c r="G1" s="665" t="s">
        <v>3</v>
      </c>
      <c r="H1" s="665" t="s">
        <v>4</v>
      </c>
      <c r="I1" s="665" t="s">
        <v>5</v>
      </c>
      <c r="J1" s="665" t="s">
        <v>6</v>
      </c>
      <c r="K1" s="665" t="s">
        <v>29</v>
      </c>
      <c r="L1" s="665" t="s">
        <v>158</v>
      </c>
      <c r="M1" s="665" t="s">
        <v>33</v>
      </c>
      <c r="N1" s="665" t="s">
        <v>7</v>
      </c>
      <c r="O1" s="665" t="s">
        <v>9</v>
      </c>
    </row>
    <row r="2" spans="1:15" x14ac:dyDescent="0.25">
      <c r="A2" s="666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  <c r="O2" s="666"/>
    </row>
    <row r="3" spans="1:15" ht="16.5" x14ac:dyDescent="0.3">
      <c r="A3" s="176">
        <v>1</v>
      </c>
      <c r="B3" s="176" t="s">
        <v>304</v>
      </c>
      <c r="C3" s="3" t="s">
        <v>305</v>
      </c>
      <c r="D3" s="134" t="s">
        <v>27</v>
      </c>
      <c r="E3" s="177"/>
      <c r="F3" s="4">
        <v>45000</v>
      </c>
      <c r="G3" s="177">
        <v>100</v>
      </c>
      <c r="H3" s="4">
        <f>F3-G3</f>
        <v>44900</v>
      </c>
      <c r="I3" s="5">
        <v>705</v>
      </c>
      <c r="J3" s="5">
        <f>H3*I3</f>
        <v>31654500</v>
      </c>
      <c r="K3" s="5">
        <v>31654500</v>
      </c>
      <c r="L3" s="5">
        <f>J3-K3</f>
        <v>0</v>
      </c>
      <c r="M3" s="13" t="s">
        <v>32</v>
      </c>
      <c r="N3" s="5">
        <v>11800000</v>
      </c>
      <c r="O3" s="5" t="s">
        <v>321</v>
      </c>
    </row>
    <row r="4" spans="1:15" ht="16.5" x14ac:dyDescent="0.3">
      <c r="A4" s="176">
        <f>A3+1</f>
        <v>2</v>
      </c>
      <c r="B4" s="45">
        <v>45618</v>
      </c>
      <c r="C4" s="3" t="s">
        <v>136</v>
      </c>
      <c r="D4" s="134" t="s">
        <v>27</v>
      </c>
      <c r="E4" s="177"/>
      <c r="F4" s="4">
        <v>45000</v>
      </c>
      <c r="G4" s="177">
        <v>100</v>
      </c>
      <c r="H4" s="4">
        <f>F4-G4</f>
        <v>44900</v>
      </c>
      <c r="I4" s="5">
        <v>630</v>
      </c>
      <c r="J4" s="5">
        <f>H4*I4</f>
        <v>28287000</v>
      </c>
      <c r="K4" s="5">
        <v>28287000</v>
      </c>
      <c r="L4" s="5">
        <f>J4-K4</f>
        <v>0</v>
      </c>
      <c r="M4" s="13" t="s">
        <v>32</v>
      </c>
      <c r="N4" s="5">
        <v>15000000</v>
      </c>
      <c r="O4" s="177" t="s">
        <v>327</v>
      </c>
    </row>
    <row r="5" spans="1:15" ht="16.5" x14ac:dyDescent="0.3">
      <c r="A5" s="176">
        <f>A4+1</f>
        <v>3</v>
      </c>
      <c r="B5" s="176"/>
      <c r="C5" s="3"/>
      <c r="D5" s="134"/>
      <c r="E5" s="177"/>
      <c r="F5" s="4"/>
      <c r="G5" s="177"/>
      <c r="H5" s="4"/>
      <c r="I5" s="5"/>
      <c r="J5" s="5"/>
      <c r="K5" s="5"/>
      <c r="L5" s="5"/>
      <c r="M5" s="13"/>
      <c r="N5" s="5">
        <v>4854500</v>
      </c>
      <c r="O5" s="177" t="s">
        <v>330</v>
      </c>
    </row>
    <row r="6" spans="1:15" ht="16.5" x14ac:dyDescent="0.3">
      <c r="A6" s="176">
        <f>A5+1</f>
        <v>4</v>
      </c>
      <c r="B6" s="176"/>
      <c r="C6" s="3"/>
      <c r="D6" s="6"/>
      <c r="E6" s="177"/>
      <c r="F6" s="4"/>
      <c r="G6" s="177"/>
      <c r="H6" s="4"/>
      <c r="I6" s="5"/>
      <c r="J6" s="5"/>
      <c r="K6" s="5"/>
      <c r="L6" s="5"/>
      <c r="M6" s="13"/>
      <c r="N6" s="5">
        <v>20000000</v>
      </c>
      <c r="O6" s="65">
        <v>45623</v>
      </c>
    </row>
    <row r="7" spans="1:15" ht="16.5" x14ac:dyDescent="0.3">
      <c r="A7" s="176">
        <f>A6+1</f>
        <v>5</v>
      </c>
      <c r="B7" s="176"/>
      <c r="C7" s="3"/>
      <c r="D7" s="6"/>
      <c r="E7" s="177"/>
      <c r="F7" s="4"/>
      <c r="G7" s="177"/>
      <c r="H7" s="4"/>
      <c r="I7" s="5"/>
      <c r="J7" s="5"/>
      <c r="K7" s="5"/>
      <c r="L7" s="5"/>
      <c r="M7" s="13"/>
      <c r="N7" s="5">
        <v>8287000</v>
      </c>
      <c r="O7" s="65">
        <v>45628</v>
      </c>
    </row>
    <row r="8" spans="1:15" ht="16.5" x14ac:dyDescent="0.3">
      <c r="A8" s="176">
        <f>A7+1</f>
        <v>6</v>
      </c>
      <c r="B8" s="176"/>
      <c r="C8" s="3"/>
      <c r="D8" s="134"/>
      <c r="E8" s="177"/>
      <c r="F8" s="4"/>
      <c r="G8" s="177"/>
      <c r="H8" s="4"/>
      <c r="I8" s="5"/>
      <c r="J8" s="5"/>
      <c r="K8" s="5"/>
      <c r="L8" s="5"/>
      <c r="M8" s="13"/>
      <c r="N8" s="5"/>
      <c r="O8" s="177"/>
    </row>
    <row r="11" spans="1:15" x14ac:dyDescent="0.25">
      <c r="M11" s="799" t="s">
        <v>55</v>
      </c>
      <c r="N11" s="668">
        <f>J3+J4+J5+J6+J7+J8</f>
        <v>59941500</v>
      </c>
      <c r="O11" s="668"/>
    </row>
    <row r="12" spans="1:15" x14ac:dyDescent="0.25">
      <c r="M12" s="799"/>
      <c r="N12" s="668"/>
      <c r="O12" s="668"/>
    </row>
    <row r="14" spans="1:15" x14ac:dyDescent="0.25">
      <c r="M14" s="799" t="s">
        <v>66</v>
      </c>
      <c r="N14" s="668">
        <f>K3+K5+K8+K4</f>
        <v>59941500</v>
      </c>
      <c r="O14" s="668" t="e">
        <f>#REF!+#REF!</f>
        <v>#REF!</v>
      </c>
    </row>
    <row r="15" spans="1:15" x14ac:dyDescent="0.25">
      <c r="M15" s="799"/>
      <c r="N15" s="668"/>
      <c r="O15" s="668"/>
    </row>
    <row r="17" spans="13:15" x14ac:dyDescent="0.25">
      <c r="M17" s="799" t="s">
        <v>71</v>
      </c>
      <c r="N17" s="668">
        <f>N11-N14</f>
        <v>0</v>
      </c>
      <c r="O17" s="668" t="e">
        <f>N11-O14</f>
        <v>#REF!</v>
      </c>
    </row>
    <row r="18" spans="13:15" x14ac:dyDescent="0.25">
      <c r="M18" s="799"/>
      <c r="N18" s="668"/>
      <c r="O18" s="668"/>
    </row>
  </sheetData>
  <mergeCells count="21">
    <mergeCell ref="L1:L2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M17:M18"/>
    <mergeCell ref="N17:O18"/>
    <mergeCell ref="M1:M2"/>
    <mergeCell ref="N1:N2"/>
    <mergeCell ref="O1:O2"/>
    <mergeCell ref="M11:M12"/>
    <mergeCell ref="N11:O12"/>
    <mergeCell ref="M14:M15"/>
    <mergeCell ref="N14:O15"/>
  </mergeCells>
  <pageMargins left="0.7" right="0.7" top="0.75" bottom="0.75" header="0.3" footer="0.3"/>
  <pageSetup scale="60" orientation="landscape" r:id="rId1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4"/>
  <sheetViews>
    <sheetView topLeftCell="D17" workbookViewId="0">
      <selection activeCell="N30" sqref="N30:O31"/>
    </sheetView>
  </sheetViews>
  <sheetFormatPr baseColWidth="10" defaultRowHeight="15" x14ac:dyDescent="0.25"/>
  <cols>
    <col min="2" max="2" width="10.7109375" customWidth="1"/>
    <col min="3" max="3" width="29.28515625" customWidth="1"/>
    <col min="4" max="4" width="9.28515625" customWidth="1"/>
    <col min="5" max="5" width="15.28515625" customWidth="1"/>
    <col min="6" max="6" width="11" customWidth="1"/>
    <col min="7" max="7" width="13" customWidth="1"/>
    <col min="8" max="8" width="20.5703125" customWidth="1"/>
    <col min="9" max="9" width="8" customWidth="1"/>
    <col min="10" max="10" width="18.85546875" customWidth="1"/>
    <col min="11" max="11" width="17.42578125" customWidth="1"/>
    <col min="12" max="12" width="16.85546875" customWidth="1"/>
    <col min="13" max="13" width="19" customWidth="1"/>
    <col min="14" max="14" width="13.85546875" customWidth="1"/>
    <col min="15" max="15" width="11.85546875" customWidth="1"/>
    <col min="16" max="16" width="19.140625" customWidth="1"/>
  </cols>
  <sheetData>
    <row r="1" spans="1:16" ht="15" customHeight="1" x14ac:dyDescent="0.25">
      <c r="A1" s="665" t="s">
        <v>281</v>
      </c>
      <c r="B1" s="665" t="s">
        <v>9</v>
      </c>
      <c r="C1" s="665" t="s">
        <v>0</v>
      </c>
      <c r="D1" s="665" t="s">
        <v>1</v>
      </c>
      <c r="E1" s="665" t="s">
        <v>24</v>
      </c>
      <c r="F1" s="665" t="s">
        <v>2</v>
      </c>
      <c r="G1" s="665" t="s">
        <v>3</v>
      </c>
      <c r="H1" s="665" t="s">
        <v>4</v>
      </c>
      <c r="I1" s="665" t="s">
        <v>5</v>
      </c>
      <c r="J1" s="665" t="s">
        <v>6</v>
      </c>
      <c r="K1" s="665" t="s">
        <v>29</v>
      </c>
      <c r="L1" s="665" t="s">
        <v>158</v>
      </c>
      <c r="M1" s="665" t="s">
        <v>33</v>
      </c>
      <c r="N1" s="665" t="s">
        <v>7</v>
      </c>
      <c r="O1" s="665" t="s">
        <v>9</v>
      </c>
      <c r="P1" s="665" t="s">
        <v>67</v>
      </c>
    </row>
    <row r="2" spans="1:16" ht="15" customHeight="1" x14ac:dyDescent="0.25">
      <c r="A2" s="666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  <c r="O2" s="666"/>
      <c r="P2" s="666"/>
    </row>
    <row r="3" spans="1:16" ht="16.5" x14ac:dyDescent="0.3">
      <c r="A3" s="310">
        <v>1</v>
      </c>
      <c r="B3" s="11">
        <v>45561</v>
      </c>
      <c r="C3" s="192" t="s">
        <v>524</v>
      </c>
      <c r="D3" s="134" t="s">
        <v>27</v>
      </c>
      <c r="E3" s="10"/>
      <c r="F3" s="4">
        <v>45000</v>
      </c>
      <c r="G3" s="310">
        <v>100</v>
      </c>
      <c r="H3" s="4">
        <f t="shared" ref="H3:H22" si="0">F3-G3</f>
        <v>44900</v>
      </c>
      <c r="I3" s="5">
        <v>615</v>
      </c>
      <c r="J3" s="5">
        <f t="shared" ref="J3:J22" si="1">H3*I3</f>
        <v>27613500</v>
      </c>
      <c r="K3" s="5">
        <v>27613500</v>
      </c>
      <c r="L3" s="5">
        <f t="shared" ref="L3:L22" si="2">J3-K3</f>
        <v>0</v>
      </c>
      <c r="M3" s="13" t="s">
        <v>32</v>
      </c>
      <c r="N3" s="5">
        <v>20000000</v>
      </c>
      <c r="O3" s="45">
        <v>45573</v>
      </c>
      <c r="P3" s="10"/>
    </row>
    <row r="4" spans="1:16" ht="16.5" x14ac:dyDescent="0.3">
      <c r="A4" s="317">
        <f t="shared" ref="A4:A22" si="3">A3+1</f>
        <v>2</v>
      </c>
      <c r="B4" s="11">
        <v>45563</v>
      </c>
      <c r="C4" s="192" t="s">
        <v>537</v>
      </c>
      <c r="D4" s="6" t="s">
        <v>25</v>
      </c>
      <c r="E4" s="10"/>
      <c r="F4" s="4">
        <v>45000</v>
      </c>
      <c r="G4" s="317">
        <v>290</v>
      </c>
      <c r="H4" s="4">
        <f t="shared" si="0"/>
        <v>44710</v>
      </c>
      <c r="I4" s="5">
        <v>660</v>
      </c>
      <c r="J4" s="5">
        <f t="shared" si="1"/>
        <v>29508600</v>
      </c>
      <c r="K4" s="5">
        <v>29508600</v>
      </c>
      <c r="L4" s="5">
        <f t="shared" si="2"/>
        <v>0</v>
      </c>
      <c r="M4" s="13" t="s">
        <v>32</v>
      </c>
      <c r="N4" s="5">
        <v>4600000</v>
      </c>
      <c r="O4" s="45">
        <v>45576</v>
      </c>
      <c r="P4" s="10" t="s">
        <v>485</v>
      </c>
    </row>
    <row r="5" spans="1:16" ht="16.5" x14ac:dyDescent="0.3">
      <c r="A5" s="317">
        <f t="shared" si="3"/>
        <v>3</v>
      </c>
      <c r="B5" s="11">
        <v>45563</v>
      </c>
      <c r="C5" s="192" t="s">
        <v>409</v>
      </c>
      <c r="D5" s="134" t="s">
        <v>27</v>
      </c>
      <c r="E5" s="10"/>
      <c r="F5" s="4">
        <v>45000</v>
      </c>
      <c r="G5" s="317">
        <v>100</v>
      </c>
      <c r="H5" s="4">
        <f t="shared" si="0"/>
        <v>44900</v>
      </c>
      <c r="I5" s="5">
        <v>600</v>
      </c>
      <c r="J5" s="5">
        <f t="shared" si="1"/>
        <v>26940000</v>
      </c>
      <c r="K5" s="5">
        <v>26940000</v>
      </c>
      <c r="L5" s="5">
        <f t="shared" si="2"/>
        <v>0</v>
      </c>
      <c r="M5" s="13" t="s">
        <v>32</v>
      </c>
      <c r="N5" s="5">
        <v>3000000</v>
      </c>
      <c r="O5" s="45">
        <v>45580</v>
      </c>
      <c r="P5" s="10"/>
    </row>
    <row r="6" spans="1:16" ht="16.5" x14ac:dyDescent="0.3">
      <c r="A6" s="317">
        <f t="shared" si="3"/>
        <v>4</v>
      </c>
      <c r="B6" s="11">
        <v>45686</v>
      </c>
      <c r="C6" s="192" t="s">
        <v>858</v>
      </c>
      <c r="D6" s="134" t="s">
        <v>27</v>
      </c>
      <c r="E6" s="10"/>
      <c r="F6" s="4">
        <v>45000</v>
      </c>
      <c r="G6" s="317">
        <v>0</v>
      </c>
      <c r="H6" s="4">
        <f t="shared" si="0"/>
        <v>45000</v>
      </c>
      <c r="I6" s="5">
        <v>630</v>
      </c>
      <c r="J6" s="5">
        <f t="shared" si="1"/>
        <v>28350000</v>
      </c>
      <c r="K6" s="5">
        <v>28350000</v>
      </c>
      <c r="L6" s="5">
        <f t="shared" si="2"/>
        <v>0</v>
      </c>
      <c r="M6" s="13" t="s">
        <v>32</v>
      </c>
      <c r="N6" s="342">
        <v>7000000</v>
      </c>
      <c r="O6" s="45">
        <v>45587</v>
      </c>
      <c r="P6" s="10" t="s">
        <v>504</v>
      </c>
    </row>
    <row r="7" spans="1:16" ht="16.5" x14ac:dyDescent="0.3">
      <c r="A7" s="317">
        <f t="shared" si="3"/>
        <v>5</v>
      </c>
      <c r="B7" s="11">
        <v>45695</v>
      </c>
      <c r="C7" s="192" t="s">
        <v>823</v>
      </c>
      <c r="D7" s="134" t="s">
        <v>27</v>
      </c>
      <c r="E7" s="10"/>
      <c r="F7" s="4">
        <v>45000</v>
      </c>
      <c r="G7" s="317">
        <v>100</v>
      </c>
      <c r="H7" s="4">
        <f t="shared" si="0"/>
        <v>44900</v>
      </c>
      <c r="I7" s="5">
        <v>625</v>
      </c>
      <c r="J7" s="5">
        <f t="shared" si="1"/>
        <v>28062500</v>
      </c>
      <c r="K7" s="5">
        <v>28062500</v>
      </c>
      <c r="L7" s="5">
        <f t="shared" si="2"/>
        <v>0</v>
      </c>
      <c r="M7" s="13" t="s">
        <v>32</v>
      </c>
      <c r="N7" s="5">
        <v>10000000</v>
      </c>
      <c r="O7" s="45">
        <v>45587</v>
      </c>
      <c r="P7" s="10" t="s">
        <v>485</v>
      </c>
    </row>
    <row r="8" spans="1:16" ht="16.5" x14ac:dyDescent="0.3">
      <c r="A8" s="317">
        <f t="shared" si="3"/>
        <v>6</v>
      </c>
      <c r="B8" s="11">
        <v>45705</v>
      </c>
      <c r="C8" s="192" t="s">
        <v>987</v>
      </c>
      <c r="D8" s="134" t="s">
        <v>27</v>
      </c>
      <c r="E8" s="10"/>
      <c r="F8" s="4">
        <v>45000</v>
      </c>
      <c r="G8" s="317">
        <v>100</v>
      </c>
      <c r="H8" s="4">
        <f t="shared" si="0"/>
        <v>44900</v>
      </c>
      <c r="I8" s="5">
        <v>625</v>
      </c>
      <c r="J8" s="5">
        <f t="shared" si="1"/>
        <v>28062500</v>
      </c>
      <c r="K8" s="5">
        <v>28062500</v>
      </c>
      <c r="L8" s="5">
        <f t="shared" si="2"/>
        <v>0</v>
      </c>
      <c r="M8" s="13" t="s">
        <v>32</v>
      </c>
      <c r="N8" s="5">
        <v>11000000</v>
      </c>
      <c r="O8" s="11">
        <v>45589</v>
      </c>
      <c r="P8" s="10" t="s">
        <v>485</v>
      </c>
    </row>
    <row r="9" spans="1:16" ht="16.5" x14ac:dyDescent="0.3">
      <c r="A9" s="504">
        <f t="shared" si="3"/>
        <v>7</v>
      </c>
      <c r="B9" s="11">
        <v>45710</v>
      </c>
      <c r="C9" s="192" t="s">
        <v>970</v>
      </c>
      <c r="D9" s="134" t="s">
        <v>27</v>
      </c>
      <c r="E9" s="10"/>
      <c r="F9" s="4">
        <v>45000</v>
      </c>
      <c r="G9" s="504">
        <v>100</v>
      </c>
      <c r="H9" s="4">
        <f t="shared" si="0"/>
        <v>44900</v>
      </c>
      <c r="I9" s="5">
        <v>625</v>
      </c>
      <c r="J9" s="5">
        <f t="shared" si="1"/>
        <v>28062500</v>
      </c>
      <c r="K9" s="5">
        <v>28062500</v>
      </c>
      <c r="L9" s="5">
        <f t="shared" si="2"/>
        <v>0</v>
      </c>
      <c r="M9" s="13" t="s">
        <v>32</v>
      </c>
      <c r="N9" s="5">
        <v>20000000</v>
      </c>
      <c r="O9" s="11">
        <v>45594</v>
      </c>
      <c r="P9" s="10" t="s">
        <v>485</v>
      </c>
    </row>
    <row r="10" spans="1:16" ht="16.5" x14ac:dyDescent="0.3">
      <c r="A10" s="506">
        <f t="shared" si="3"/>
        <v>8</v>
      </c>
      <c r="B10" s="11">
        <v>45715</v>
      </c>
      <c r="C10" s="192" t="s">
        <v>1045</v>
      </c>
      <c r="D10" s="134" t="s">
        <v>27</v>
      </c>
      <c r="E10" s="10"/>
      <c r="F10" s="4">
        <v>45000</v>
      </c>
      <c r="G10" s="344">
        <v>100</v>
      </c>
      <c r="H10" s="4">
        <f t="shared" si="0"/>
        <v>44900</v>
      </c>
      <c r="I10" s="5">
        <v>625</v>
      </c>
      <c r="J10" s="5">
        <f t="shared" si="1"/>
        <v>28062500</v>
      </c>
      <c r="K10" s="5">
        <v>28062500</v>
      </c>
      <c r="L10" s="5">
        <f t="shared" si="2"/>
        <v>0</v>
      </c>
      <c r="M10" s="13" t="s">
        <v>32</v>
      </c>
      <c r="N10" s="5">
        <v>300000</v>
      </c>
      <c r="O10" s="11">
        <v>45689</v>
      </c>
      <c r="P10" s="10" t="s">
        <v>500</v>
      </c>
    </row>
    <row r="11" spans="1:16" ht="16.5" x14ac:dyDescent="0.3">
      <c r="A11" s="519">
        <f t="shared" si="3"/>
        <v>9</v>
      </c>
      <c r="B11" s="11">
        <v>45719</v>
      </c>
      <c r="C11" s="192" t="s">
        <v>1060</v>
      </c>
      <c r="D11" s="134" t="s">
        <v>27</v>
      </c>
      <c r="E11" s="10"/>
      <c r="F11" s="4">
        <v>45000</v>
      </c>
      <c r="G11" s="462">
        <v>250</v>
      </c>
      <c r="H11" s="4">
        <f t="shared" si="0"/>
        <v>44750</v>
      </c>
      <c r="I11" s="5">
        <v>625</v>
      </c>
      <c r="J11" s="5">
        <f t="shared" si="1"/>
        <v>27968750</v>
      </c>
      <c r="K11" s="5">
        <v>27968750</v>
      </c>
      <c r="L11" s="5">
        <f t="shared" si="2"/>
        <v>0</v>
      </c>
      <c r="M11" s="13" t="s">
        <v>32</v>
      </c>
      <c r="N11" s="5">
        <v>20000000</v>
      </c>
      <c r="O11" s="11">
        <v>45692</v>
      </c>
      <c r="P11" s="10" t="s">
        <v>485</v>
      </c>
    </row>
    <row r="12" spans="1:16" ht="16.5" x14ac:dyDescent="0.3">
      <c r="A12" s="525">
        <f t="shared" si="3"/>
        <v>10</v>
      </c>
      <c r="B12" s="11">
        <v>45727</v>
      </c>
      <c r="C12" s="192" t="s">
        <v>1071</v>
      </c>
      <c r="D12" s="134" t="s">
        <v>27</v>
      </c>
      <c r="E12" s="10"/>
      <c r="F12" s="4">
        <v>45000</v>
      </c>
      <c r="G12" s="463"/>
      <c r="H12" s="4">
        <f t="shared" si="0"/>
        <v>45000</v>
      </c>
      <c r="I12" s="5">
        <v>630</v>
      </c>
      <c r="J12" s="5">
        <f t="shared" si="1"/>
        <v>28350000</v>
      </c>
      <c r="K12" s="5">
        <v>28350000</v>
      </c>
      <c r="L12" s="5">
        <f t="shared" si="2"/>
        <v>0</v>
      </c>
      <c r="M12" s="13" t="s">
        <v>32</v>
      </c>
      <c r="N12" s="5">
        <v>8050000</v>
      </c>
      <c r="O12" s="11">
        <v>45693</v>
      </c>
      <c r="P12" s="10" t="s">
        <v>485</v>
      </c>
    </row>
    <row r="13" spans="1:16" ht="16.5" x14ac:dyDescent="0.3">
      <c r="A13" s="537">
        <f t="shared" si="3"/>
        <v>11</v>
      </c>
      <c r="B13" s="11">
        <v>45735</v>
      </c>
      <c r="C13" s="192" t="s">
        <v>1111</v>
      </c>
      <c r="D13" s="134" t="s">
        <v>27</v>
      </c>
      <c r="E13" s="10"/>
      <c r="F13" s="4">
        <v>45000</v>
      </c>
      <c r="G13" s="488"/>
      <c r="H13" s="4">
        <f t="shared" si="0"/>
        <v>45000</v>
      </c>
      <c r="I13" s="5">
        <v>630</v>
      </c>
      <c r="J13" s="5">
        <f t="shared" si="1"/>
        <v>28350000</v>
      </c>
      <c r="K13" s="5">
        <v>28350000</v>
      </c>
      <c r="L13" s="5">
        <f t="shared" si="2"/>
        <v>0</v>
      </c>
      <c r="M13" s="13" t="s">
        <v>32</v>
      </c>
      <c r="N13" s="5">
        <v>28350000</v>
      </c>
      <c r="O13" s="11">
        <v>45707</v>
      </c>
      <c r="P13" s="10" t="s">
        <v>994</v>
      </c>
    </row>
    <row r="14" spans="1:16" ht="16.5" x14ac:dyDescent="0.3">
      <c r="A14" s="555">
        <f t="shared" si="3"/>
        <v>12</v>
      </c>
      <c r="B14" s="11">
        <v>45742</v>
      </c>
      <c r="C14" s="192" t="s">
        <v>1154</v>
      </c>
      <c r="D14" s="6" t="s">
        <v>25</v>
      </c>
      <c r="E14" s="10"/>
      <c r="F14" s="4">
        <v>45000</v>
      </c>
      <c r="G14" s="506">
        <v>100</v>
      </c>
      <c r="H14" s="4">
        <f t="shared" si="0"/>
        <v>44900</v>
      </c>
      <c r="I14" s="5">
        <v>630</v>
      </c>
      <c r="J14" s="5">
        <f t="shared" si="1"/>
        <v>28287000</v>
      </c>
      <c r="K14" s="5">
        <v>28287000</v>
      </c>
      <c r="L14" s="5">
        <f t="shared" si="2"/>
        <v>0</v>
      </c>
      <c r="M14" s="13" t="s">
        <v>32</v>
      </c>
      <c r="N14" s="5">
        <v>20000000</v>
      </c>
      <c r="O14" s="11">
        <v>45712</v>
      </c>
      <c r="P14" s="10" t="s">
        <v>485</v>
      </c>
    </row>
    <row r="15" spans="1:16" ht="16.5" x14ac:dyDescent="0.3">
      <c r="A15" s="562">
        <f t="shared" si="3"/>
        <v>13</v>
      </c>
      <c r="B15" s="11">
        <v>45748</v>
      </c>
      <c r="C15" s="192" t="s">
        <v>1160</v>
      </c>
      <c r="D15" s="6" t="s">
        <v>25</v>
      </c>
      <c r="E15" s="10"/>
      <c r="F15" s="4">
        <v>45000</v>
      </c>
      <c r="G15" s="511">
        <v>240</v>
      </c>
      <c r="H15" s="4">
        <f t="shared" si="0"/>
        <v>44760</v>
      </c>
      <c r="I15" s="5">
        <v>630</v>
      </c>
      <c r="J15" s="5">
        <f t="shared" si="1"/>
        <v>28198800</v>
      </c>
      <c r="K15" s="5">
        <v>28198800</v>
      </c>
      <c r="L15" s="5">
        <f t="shared" si="2"/>
        <v>0</v>
      </c>
      <c r="M15" s="13" t="s">
        <v>32</v>
      </c>
      <c r="N15" s="5">
        <v>28062500</v>
      </c>
      <c r="O15" s="11">
        <v>45716</v>
      </c>
      <c r="P15" s="10" t="s">
        <v>901</v>
      </c>
    </row>
    <row r="16" spans="1:16" ht="16.5" x14ac:dyDescent="0.3">
      <c r="A16" s="612">
        <f t="shared" si="3"/>
        <v>14</v>
      </c>
      <c r="B16" s="11">
        <v>45765</v>
      </c>
      <c r="C16" s="192" t="s">
        <v>117</v>
      </c>
      <c r="D16" s="134" t="s">
        <v>27</v>
      </c>
      <c r="E16" s="10"/>
      <c r="F16" s="4">
        <v>45000</v>
      </c>
      <c r="G16" s="519">
        <v>100</v>
      </c>
      <c r="H16" s="4">
        <f t="shared" si="0"/>
        <v>44900</v>
      </c>
      <c r="I16" s="5">
        <v>610</v>
      </c>
      <c r="J16" s="5">
        <f t="shared" si="1"/>
        <v>27389000</v>
      </c>
      <c r="K16" s="5">
        <v>27389000</v>
      </c>
      <c r="L16" s="5">
        <f t="shared" si="2"/>
        <v>0</v>
      </c>
      <c r="M16" s="13" t="s">
        <v>32</v>
      </c>
      <c r="N16" s="5">
        <v>28000000</v>
      </c>
      <c r="O16" s="11">
        <v>45719</v>
      </c>
      <c r="P16" s="10" t="s">
        <v>485</v>
      </c>
    </row>
    <row r="17" spans="1:16" ht="16.5" x14ac:dyDescent="0.3">
      <c r="A17" s="612">
        <f t="shared" si="3"/>
        <v>15</v>
      </c>
      <c r="B17" s="11">
        <v>45765</v>
      </c>
      <c r="C17" s="192" t="s">
        <v>1249</v>
      </c>
      <c r="D17" s="134" t="s">
        <v>27</v>
      </c>
      <c r="E17" s="10"/>
      <c r="F17" s="4">
        <v>45000</v>
      </c>
      <c r="G17" s="519">
        <v>100</v>
      </c>
      <c r="H17" s="4">
        <f t="shared" si="0"/>
        <v>44900</v>
      </c>
      <c r="I17" s="5">
        <v>610</v>
      </c>
      <c r="J17" s="5">
        <f t="shared" si="1"/>
        <v>27389000</v>
      </c>
      <c r="K17" s="5">
        <v>27389000</v>
      </c>
      <c r="L17" s="5">
        <f t="shared" si="2"/>
        <v>0</v>
      </c>
      <c r="M17" s="13" t="s">
        <v>32</v>
      </c>
      <c r="N17" s="5">
        <v>27968750</v>
      </c>
      <c r="O17" s="11">
        <v>45728</v>
      </c>
      <c r="P17" s="10" t="s">
        <v>485</v>
      </c>
    </row>
    <row r="18" spans="1:16" ht="16.5" x14ac:dyDescent="0.3">
      <c r="A18" s="612">
        <f t="shared" si="3"/>
        <v>16</v>
      </c>
      <c r="B18" s="11">
        <v>45765</v>
      </c>
      <c r="C18" s="192" t="s">
        <v>1250</v>
      </c>
      <c r="D18" s="134" t="s">
        <v>27</v>
      </c>
      <c r="E18" s="10"/>
      <c r="F18" s="4">
        <v>45000</v>
      </c>
      <c r="G18" s="537">
        <v>100</v>
      </c>
      <c r="H18" s="4">
        <f t="shared" si="0"/>
        <v>44900</v>
      </c>
      <c r="I18" s="5">
        <v>610</v>
      </c>
      <c r="J18" s="5">
        <f t="shared" si="1"/>
        <v>27389000</v>
      </c>
      <c r="K18" s="5">
        <v>15222000</v>
      </c>
      <c r="L18" s="5">
        <f t="shared" si="2"/>
        <v>12167000</v>
      </c>
      <c r="M18" s="119" t="s">
        <v>122</v>
      </c>
      <c r="N18" s="5">
        <v>20000000</v>
      </c>
      <c r="O18" s="11">
        <v>45735</v>
      </c>
      <c r="P18" s="10" t="s">
        <v>485</v>
      </c>
    </row>
    <row r="19" spans="1:16" ht="16.5" x14ac:dyDescent="0.3">
      <c r="A19" s="614">
        <f t="shared" si="3"/>
        <v>17</v>
      </c>
      <c r="B19" s="11">
        <v>45767</v>
      </c>
      <c r="C19" s="192" t="s">
        <v>249</v>
      </c>
      <c r="D19" s="6" t="s">
        <v>25</v>
      </c>
      <c r="E19" s="10"/>
      <c r="F19" s="4">
        <v>45000</v>
      </c>
      <c r="G19" s="562">
        <v>100</v>
      </c>
      <c r="H19" s="4">
        <f t="shared" si="0"/>
        <v>44900</v>
      </c>
      <c r="I19" s="5">
        <v>630</v>
      </c>
      <c r="J19" s="5">
        <f t="shared" si="1"/>
        <v>28287000</v>
      </c>
      <c r="K19" s="5"/>
      <c r="L19" s="5">
        <f t="shared" si="2"/>
        <v>28287000</v>
      </c>
      <c r="M19" s="119"/>
      <c r="N19" s="5">
        <v>15000000</v>
      </c>
      <c r="O19" s="11">
        <v>45717</v>
      </c>
      <c r="P19" s="10" t="s">
        <v>485</v>
      </c>
    </row>
    <row r="20" spans="1:16" ht="16.5" x14ac:dyDescent="0.3">
      <c r="A20" s="647">
        <f t="shared" si="3"/>
        <v>18</v>
      </c>
      <c r="B20" s="11">
        <v>45770</v>
      </c>
      <c r="C20" s="192" t="s">
        <v>1275</v>
      </c>
      <c r="D20" s="6" t="s">
        <v>25</v>
      </c>
      <c r="E20" s="10"/>
      <c r="F20" s="4">
        <v>45000</v>
      </c>
      <c r="G20" s="587"/>
      <c r="H20" s="4">
        <f t="shared" si="0"/>
        <v>45000</v>
      </c>
      <c r="I20" s="5">
        <v>630</v>
      </c>
      <c r="J20" s="5">
        <f t="shared" si="1"/>
        <v>28350000</v>
      </c>
      <c r="K20" s="5"/>
      <c r="L20" s="5">
        <f t="shared" si="2"/>
        <v>28350000</v>
      </c>
      <c r="M20" s="119"/>
      <c r="N20" s="5">
        <v>13350000</v>
      </c>
      <c r="O20" s="11">
        <v>45750</v>
      </c>
      <c r="P20" s="10" t="s">
        <v>485</v>
      </c>
    </row>
    <row r="21" spans="1:16" ht="16.5" x14ac:dyDescent="0.3">
      <c r="A21" s="647">
        <f t="shared" si="3"/>
        <v>19</v>
      </c>
      <c r="B21" s="11">
        <v>45775</v>
      </c>
      <c r="C21" s="192" t="s">
        <v>966</v>
      </c>
      <c r="D21" s="134" t="s">
        <v>27</v>
      </c>
      <c r="E21" s="10"/>
      <c r="F21" s="4">
        <v>45000</v>
      </c>
      <c r="G21" s="587"/>
      <c r="H21" s="4">
        <f t="shared" si="0"/>
        <v>45000</v>
      </c>
      <c r="I21" s="5">
        <v>600</v>
      </c>
      <c r="J21" s="5">
        <f t="shared" si="1"/>
        <v>27000000</v>
      </c>
      <c r="K21" s="5"/>
      <c r="L21" s="5">
        <f t="shared" si="2"/>
        <v>27000000</v>
      </c>
      <c r="M21" s="119"/>
      <c r="N21" s="5">
        <v>20000000</v>
      </c>
      <c r="O21" s="11">
        <v>45758</v>
      </c>
      <c r="P21" s="10" t="s">
        <v>1017</v>
      </c>
    </row>
    <row r="22" spans="1:16" ht="16.5" x14ac:dyDescent="0.3">
      <c r="A22" s="647">
        <f t="shared" si="3"/>
        <v>20</v>
      </c>
      <c r="B22" s="11">
        <v>45775</v>
      </c>
      <c r="C22" s="192" t="s">
        <v>1157</v>
      </c>
      <c r="D22" s="134" t="s">
        <v>27</v>
      </c>
      <c r="E22" s="10"/>
      <c r="F22" s="4">
        <v>45000</v>
      </c>
      <c r="G22" s="587"/>
      <c r="H22" s="4">
        <f t="shared" si="0"/>
        <v>45000</v>
      </c>
      <c r="I22" s="5">
        <v>600</v>
      </c>
      <c r="J22" s="5">
        <f t="shared" si="1"/>
        <v>27000000</v>
      </c>
      <c r="K22" s="5"/>
      <c r="L22" s="5">
        <f t="shared" si="2"/>
        <v>27000000</v>
      </c>
      <c r="M22" s="119"/>
      <c r="N22" s="5">
        <v>8736000</v>
      </c>
      <c r="O22" s="11">
        <v>45758</v>
      </c>
      <c r="P22" s="10" t="s">
        <v>1017</v>
      </c>
    </row>
    <row r="23" spans="1:16" ht="16.5" x14ac:dyDescent="0.3">
      <c r="A23" s="612"/>
      <c r="B23" s="11"/>
      <c r="C23" s="192"/>
      <c r="D23" s="134"/>
      <c r="E23" s="10"/>
      <c r="F23" s="4"/>
      <c r="G23" s="612"/>
      <c r="H23" s="4"/>
      <c r="I23" s="5"/>
      <c r="J23" s="5"/>
      <c r="K23" s="5"/>
      <c r="L23" s="5"/>
      <c r="M23" s="119"/>
      <c r="N23" s="5">
        <v>9000000</v>
      </c>
      <c r="O23" s="11">
        <v>45765</v>
      </c>
      <c r="P23" s="10" t="s">
        <v>485</v>
      </c>
    </row>
    <row r="24" spans="1:16" ht="16.5" x14ac:dyDescent="0.3">
      <c r="A24" s="628"/>
      <c r="B24" s="11"/>
      <c r="C24" s="192"/>
      <c r="D24" s="134"/>
      <c r="E24" s="10"/>
      <c r="F24" s="4"/>
      <c r="G24" s="628"/>
      <c r="H24" s="4"/>
      <c r="I24" s="5"/>
      <c r="J24" s="5"/>
      <c r="K24" s="5"/>
      <c r="L24" s="5"/>
      <c r="M24" s="119"/>
      <c r="N24" s="5">
        <v>50000000</v>
      </c>
      <c r="O24" s="11">
        <v>45770</v>
      </c>
      <c r="P24" s="10" t="s">
        <v>485</v>
      </c>
    </row>
    <row r="25" spans="1:16" ht="16.5" x14ac:dyDescent="0.3">
      <c r="A25" s="628"/>
      <c r="B25" s="11"/>
      <c r="C25" s="192"/>
      <c r="D25" s="134"/>
      <c r="E25" s="10"/>
      <c r="F25" s="4"/>
      <c r="G25" s="628"/>
      <c r="H25" s="4"/>
      <c r="I25" s="5"/>
      <c r="J25" s="5"/>
      <c r="K25" s="5"/>
      <c r="L25" s="5"/>
      <c r="M25" s="119"/>
      <c r="N25" s="5">
        <v>20000000</v>
      </c>
      <c r="O25" s="11">
        <v>45772</v>
      </c>
      <c r="P25" s="10" t="s">
        <v>485</v>
      </c>
    </row>
    <row r="27" spans="1:16" x14ac:dyDescent="0.25">
      <c r="M27" s="799" t="s">
        <v>55</v>
      </c>
      <c r="N27" s="668">
        <f>SUM(J3:J25)</f>
        <v>558620650</v>
      </c>
      <c r="O27" s="668"/>
    </row>
    <row r="28" spans="1:16" x14ac:dyDescent="0.25">
      <c r="M28" s="799"/>
      <c r="N28" s="668"/>
      <c r="O28" s="668"/>
    </row>
    <row r="30" spans="1:16" x14ac:dyDescent="0.25">
      <c r="M30" s="799" t="s">
        <v>66</v>
      </c>
      <c r="N30" s="668">
        <f>SUM(K3:K20)</f>
        <v>435816650</v>
      </c>
      <c r="O30" s="668" t="e">
        <f>#REF!+#REF!</f>
        <v>#REF!</v>
      </c>
    </row>
    <row r="31" spans="1:16" x14ac:dyDescent="0.25">
      <c r="M31" s="799"/>
      <c r="N31" s="668"/>
      <c r="O31" s="668"/>
    </row>
    <row r="33" spans="13:15" x14ac:dyDescent="0.25">
      <c r="M33" s="799" t="s">
        <v>71</v>
      </c>
      <c r="N33" s="668">
        <f>N27-N30</f>
        <v>122804000</v>
      </c>
      <c r="O33" s="668" t="e">
        <f>N27-O30</f>
        <v>#REF!</v>
      </c>
    </row>
    <row r="34" spans="13:15" x14ac:dyDescent="0.25">
      <c r="M34" s="799"/>
      <c r="N34" s="668"/>
      <c r="O34" s="668"/>
    </row>
  </sheetData>
  <mergeCells count="22">
    <mergeCell ref="P1:P2"/>
    <mergeCell ref="M33:M34"/>
    <mergeCell ref="N33:O34"/>
    <mergeCell ref="M27:M28"/>
    <mergeCell ref="N27:O28"/>
    <mergeCell ref="M30:M31"/>
    <mergeCell ref="N30:O31"/>
    <mergeCell ref="O1:O2"/>
    <mergeCell ref="N1:N2"/>
    <mergeCell ref="M1:M2"/>
    <mergeCell ref="L1:L2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</mergeCells>
  <pageMargins left="0.7" right="0.7" top="0.75" bottom="0.75" header="0.3" footer="0.3"/>
  <pageSetup scale="45" orientation="landscape" r:id="rId1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3"/>
  <sheetViews>
    <sheetView topLeftCell="E7" workbookViewId="0">
      <selection activeCell="E16" sqref="E15:E16"/>
    </sheetView>
  </sheetViews>
  <sheetFormatPr baseColWidth="10" defaultRowHeight="15" x14ac:dyDescent="0.25"/>
  <cols>
    <col min="3" max="3" width="28.42578125" customWidth="1"/>
    <col min="4" max="4" width="9.28515625" customWidth="1"/>
    <col min="5" max="5" width="15.28515625" customWidth="1"/>
    <col min="6" max="6" width="11" customWidth="1"/>
    <col min="7" max="7" width="13" customWidth="1"/>
    <col min="8" max="8" width="20.5703125" customWidth="1"/>
    <col min="10" max="10" width="18.85546875" customWidth="1"/>
    <col min="11" max="11" width="17.42578125" customWidth="1"/>
    <col min="12" max="12" width="16.85546875" customWidth="1"/>
    <col min="13" max="13" width="20.85546875" customWidth="1"/>
    <col min="14" max="14" width="13.85546875" customWidth="1"/>
    <col min="16" max="16" width="20.85546875" customWidth="1"/>
  </cols>
  <sheetData>
    <row r="1" spans="1:16" x14ac:dyDescent="0.25">
      <c r="A1" s="665" t="s">
        <v>281</v>
      </c>
      <c r="B1" s="665" t="s">
        <v>9</v>
      </c>
      <c r="C1" s="665" t="s">
        <v>0</v>
      </c>
      <c r="D1" s="665" t="s">
        <v>1</v>
      </c>
      <c r="E1" s="665" t="s">
        <v>24</v>
      </c>
      <c r="F1" s="665" t="s">
        <v>2</v>
      </c>
      <c r="G1" s="665" t="s">
        <v>3</v>
      </c>
      <c r="H1" s="665" t="s">
        <v>4</v>
      </c>
      <c r="I1" s="665" t="s">
        <v>5</v>
      </c>
      <c r="J1" s="665" t="s">
        <v>6</v>
      </c>
      <c r="K1" s="665" t="s">
        <v>29</v>
      </c>
      <c r="L1" s="665" t="s">
        <v>158</v>
      </c>
      <c r="M1" s="665" t="s">
        <v>33</v>
      </c>
      <c r="N1" s="665" t="s">
        <v>7</v>
      </c>
      <c r="O1" s="665" t="s">
        <v>9</v>
      </c>
      <c r="P1" s="665" t="s">
        <v>67</v>
      </c>
    </row>
    <row r="2" spans="1:16" x14ac:dyDescent="0.25">
      <c r="A2" s="666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  <c r="O2" s="666"/>
      <c r="P2" s="666"/>
    </row>
    <row r="3" spans="1:16" ht="16.5" x14ac:dyDescent="0.3">
      <c r="A3" s="245">
        <v>1</v>
      </c>
      <c r="B3" s="45">
        <v>45676</v>
      </c>
      <c r="C3" s="3" t="s">
        <v>822</v>
      </c>
      <c r="D3" s="134" t="s">
        <v>27</v>
      </c>
      <c r="E3" s="246"/>
      <c r="F3" s="4">
        <v>45000</v>
      </c>
      <c r="G3" s="246">
        <v>100</v>
      </c>
      <c r="H3" s="4">
        <f t="shared" ref="H3:H13" si="0">F3-G3</f>
        <v>44900</v>
      </c>
      <c r="I3" s="5">
        <v>625</v>
      </c>
      <c r="J3" s="5">
        <f t="shared" ref="J3:J13" si="1">H3*I3</f>
        <v>28062500</v>
      </c>
      <c r="K3" s="5">
        <v>28062500</v>
      </c>
      <c r="L3" s="5">
        <f t="shared" ref="L3:L13" si="2">J3-K3</f>
        <v>0</v>
      </c>
      <c r="M3" s="185" t="s">
        <v>32</v>
      </c>
      <c r="N3" s="5">
        <v>28287000</v>
      </c>
      <c r="O3" s="65"/>
      <c r="P3" s="10" t="s">
        <v>901</v>
      </c>
    </row>
    <row r="4" spans="1:16" ht="16.5" x14ac:dyDescent="0.3">
      <c r="A4" s="245">
        <f>A3+1</f>
        <v>2</v>
      </c>
      <c r="B4" s="45">
        <v>45676</v>
      </c>
      <c r="C4" s="3" t="s">
        <v>823</v>
      </c>
      <c r="D4" s="134" t="s">
        <v>27</v>
      </c>
      <c r="E4" s="246"/>
      <c r="F4" s="4">
        <v>45000</v>
      </c>
      <c r="G4" s="246">
        <v>100</v>
      </c>
      <c r="H4" s="4">
        <f t="shared" si="0"/>
        <v>44900</v>
      </c>
      <c r="I4" s="5">
        <v>630</v>
      </c>
      <c r="J4" s="5">
        <f t="shared" si="1"/>
        <v>28287000</v>
      </c>
      <c r="K4" s="5">
        <v>28287000</v>
      </c>
      <c r="L4" s="5">
        <f t="shared" si="2"/>
        <v>0</v>
      </c>
      <c r="M4" s="185" t="s">
        <v>32</v>
      </c>
      <c r="N4" s="5">
        <v>28277550</v>
      </c>
      <c r="O4" s="65"/>
      <c r="P4" s="10" t="s">
        <v>901</v>
      </c>
    </row>
    <row r="5" spans="1:16" ht="16.5" x14ac:dyDescent="0.3">
      <c r="A5" s="436">
        <f t="shared" ref="A5:A14" si="3">A4+1</f>
        <v>3</v>
      </c>
      <c r="B5" s="45">
        <v>45677</v>
      </c>
      <c r="C5" s="3" t="s">
        <v>825</v>
      </c>
      <c r="D5" s="134" t="s">
        <v>27</v>
      </c>
      <c r="E5" s="307"/>
      <c r="F5" s="4">
        <v>45000</v>
      </c>
      <c r="G5" s="307">
        <v>115</v>
      </c>
      <c r="H5" s="4">
        <f t="shared" si="0"/>
        <v>44885</v>
      </c>
      <c r="I5" s="5">
        <v>630</v>
      </c>
      <c r="J5" s="5">
        <f t="shared" si="1"/>
        <v>28277550</v>
      </c>
      <c r="K5" s="5">
        <v>28277550</v>
      </c>
      <c r="L5" s="5">
        <f t="shared" si="2"/>
        <v>0</v>
      </c>
      <c r="M5" s="185" t="s">
        <v>32</v>
      </c>
      <c r="N5" s="5">
        <v>50000000</v>
      </c>
      <c r="O5" s="65">
        <v>45692</v>
      </c>
      <c r="P5" s="10" t="s">
        <v>485</v>
      </c>
    </row>
    <row r="6" spans="1:16" ht="16.5" x14ac:dyDescent="0.3">
      <c r="A6" s="436">
        <f t="shared" si="3"/>
        <v>4</v>
      </c>
      <c r="B6" s="45">
        <v>45682</v>
      </c>
      <c r="C6" s="3" t="s">
        <v>223</v>
      </c>
      <c r="D6" s="134" t="s">
        <v>27</v>
      </c>
      <c r="E6" s="246"/>
      <c r="F6" s="4">
        <v>45000</v>
      </c>
      <c r="G6" s="246"/>
      <c r="H6" s="4">
        <f t="shared" si="0"/>
        <v>45000</v>
      </c>
      <c r="I6" s="5">
        <v>630</v>
      </c>
      <c r="J6" s="5">
        <f t="shared" si="1"/>
        <v>28350000</v>
      </c>
      <c r="K6" s="5">
        <v>28350000</v>
      </c>
      <c r="L6" s="5">
        <f t="shared" si="2"/>
        <v>0</v>
      </c>
      <c r="M6" s="185" t="s">
        <v>32</v>
      </c>
      <c r="N6" s="5">
        <v>30000000</v>
      </c>
      <c r="O6" s="65">
        <v>45694</v>
      </c>
      <c r="P6" s="10" t="s">
        <v>485</v>
      </c>
    </row>
    <row r="7" spans="1:16" ht="16.5" x14ac:dyDescent="0.3">
      <c r="A7" s="436">
        <f t="shared" si="3"/>
        <v>5</v>
      </c>
      <c r="B7" s="45">
        <v>45682</v>
      </c>
      <c r="C7" s="3" t="s">
        <v>78</v>
      </c>
      <c r="D7" s="134" t="s">
        <v>27</v>
      </c>
      <c r="E7" s="246"/>
      <c r="F7" s="4">
        <v>45000</v>
      </c>
      <c r="G7" s="246"/>
      <c r="H7" s="4">
        <f t="shared" si="0"/>
        <v>45000</v>
      </c>
      <c r="I7" s="5">
        <v>630</v>
      </c>
      <c r="J7" s="5">
        <f t="shared" si="1"/>
        <v>28350000</v>
      </c>
      <c r="K7" s="5">
        <v>28350000</v>
      </c>
      <c r="L7" s="5">
        <f t="shared" si="2"/>
        <v>0</v>
      </c>
      <c r="M7" s="185" t="s">
        <v>32</v>
      </c>
      <c r="N7" s="5">
        <v>15000000</v>
      </c>
      <c r="O7" s="65">
        <v>45702</v>
      </c>
      <c r="P7" s="10" t="s">
        <v>485</v>
      </c>
    </row>
    <row r="8" spans="1:16" ht="16.5" x14ac:dyDescent="0.3">
      <c r="A8" s="436">
        <f t="shared" si="3"/>
        <v>6</v>
      </c>
      <c r="B8" s="45">
        <v>45687</v>
      </c>
      <c r="C8" s="3" t="s">
        <v>865</v>
      </c>
      <c r="D8" s="134" t="s">
        <v>27</v>
      </c>
      <c r="E8" s="246"/>
      <c r="F8" s="4">
        <v>45000</v>
      </c>
      <c r="G8" s="246">
        <v>100</v>
      </c>
      <c r="H8" s="4">
        <f t="shared" si="0"/>
        <v>44900</v>
      </c>
      <c r="I8" s="5">
        <v>630</v>
      </c>
      <c r="J8" s="5">
        <f t="shared" si="1"/>
        <v>28287000</v>
      </c>
      <c r="K8" s="5">
        <v>28287000</v>
      </c>
      <c r="L8" s="5">
        <f t="shared" si="2"/>
        <v>0</v>
      </c>
      <c r="M8" s="185" t="s">
        <v>32</v>
      </c>
      <c r="N8" s="5">
        <v>25000000</v>
      </c>
      <c r="O8" s="65">
        <v>45717</v>
      </c>
      <c r="P8" s="10" t="s">
        <v>485</v>
      </c>
    </row>
    <row r="9" spans="1:16" ht="16.5" x14ac:dyDescent="0.3">
      <c r="A9" s="436">
        <f t="shared" si="3"/>
        <v>7</v>
      </c>
      <c r="B9" s="45">
        <v>45710</v>
      </c>
      <c r="C9" s="3" t="s">
        <v>460</v>
      </c>
      <c r="D9" s="134" t="s">
        <v>27</v>
      </c>
      <c r="E9" s="246"/>
      <c r="F9" s="4">
        <v>45000</v>
      </c>
      <c r="G9" s="307">
        <v>100</v>
      </c>
      <c r="H9" s="4">
        <f t="shared" si="0"/>
        <v>44900</v>
      </c>
      <c r="I9" s="5">
        <v>630</v>
      </c>
      <c r="J9" s="5">
        <f t="shared" si="1"/>
        <v>28287000</v>
      </c>
      <c r="K9" s="5">
        <v>28287000</v>
      </c>
      <c r="L9" s="5">
        <f t="shared" si="2"/>
        <v>0</v>
      </c>
      <c r="M9" s="185" t="s">
        <v>32</v>
      </c>
      <c r="N9" s="5">
        <v>3287000</v>
      </c>
      <c r="O9" s="65">
        <v>45720</v>
      </c>
      <c r="P9" s="10" t="s">
        <v>485</v>
      </c>
    </row>
    <row r="10" spans="1:16" ht="16.5" x14ac:dyDescent="0.3">
      <c r="A10" s="436">
        <f t="shared" si="3"/>
        <v>8</v>
      </c>
      <c r="B10" s="45">
        <v>45710</v>
      </c>
      <c r="C10" s="3" t="s">
        <v>804</v>
      </c>
      <c r="D10" s="134" t="s">
        <v>27</v>
      </c>
      <c r="E10" s="246"/>
      <c r="F10" s="4">
        <v>45000</v>
      </c>
      <c r="G10" s="307">
        <v>100</v>
      </c>
      <c r="H10" s="4">
        <f t="shared" si="0"/>
        <v>44900</v>
      </c>
      <c r="I10" s="5">
        <v>630</v>
      </c>
      <c r="J10" s="5">
        <f t="shared" si="1"/>
        <v>28287000</v>
      </c>
      <c r="K10" s="5">
        <v>28287000</v>
      </c>
      <c r="L10" s="5">
        <f t="shared" si="2"/>
        <v>0</v>
      </c>
      <c r="M10" s="185" t="s">
        <v>32</v>
      </c>
      <c r="N10" s="5">
        <v>28287000</v>
      </c>
      <c r="O10" s="65">
        <v>45723</v>
      </c>
      <c r="P10" s="10"/>
    </row>
    <row r="11" spans="1:16" ht="16.5" x14ac:dyDescent="0.3">
      <c r="A11" s="506">
        <f t="shared" si="3"/>
        <v>9</v>
      </c>
      <c r="B11" s="45">
        <v>45714</v>
      </c>
      <c r="C11" s="3" t="s">
        <v>998</v>
      </c>
      <c r="D11" s="134" t="s">
        <v>27</v>
      </c>
      <c r="E11" s="307"/>
      <c r="F11" s="4">
        <v>45000</v>
      </c>
      <c r="G11" s="307">
        <v>100</v>
      </c>
      <c r="H11" s="4">
        <f t="shared" si="0"/>
        <v>44900</v>
      </c>
      <c r="I11" s="5">
        <v>630</v>
      </c>
      <c r="J11" s="5">
        <f t="shared" si="1"/>
        <v>28287000</v>
      </c>
      <c r="K11" s="5">
        <v>28287000</v>
      </c>
      <c r="L11" s="5">
        <f t="shared" si="2"/>
        <v>0</v>
      </c>
      <c r="M11" s="185" t="s">
        <v>32</v>
      </c>
      <c r="N11" s="5">
        <v>28287000</v>
      </c>
      <c r="O11" s="65">
        <v>45728</v>
      </c>
      <c r="P11" s="10" t="s">
        <v>485</v>
      </c>
    </row>
    <row r="12" spans="1:16" ht="16.5" x14ac:dyDescent="0.3">
      <c r="A12" s="528">
        <f t="shared" si="3"/>
        <v>10</v>
      </c>
      <c r="B12" s="45">
        <v>414619</v>
      </c>
      <c r="C12" s="3" t="s">
        <v>1070</v>
      </c>
      <c r="D12" s="134" t="s">
        <v>27</v>
      </c>
      <c r="E12" s="307"/>
      <c r="F12" s="4">
        <v>45000</v>
      </c>
      <c r="G12" s="307"/>
      <c r="H12" s="4">
        <f t="shared" si="0"/>
        <v>45000</v>
      </c>
      <c r="I12" s="5">
        <v>630</v>
      </c>
      <c r="J12" s="5">
        <f t="shared" si="1"/>
        <v>28350000</v>
      </c>
      <c r="K12" s="5">
        <v>28350000</v>
      </c>
      <c r="L12" s="5">
        <f t="shared" si="2"/>
        <v>0</v>
      </c>
      <c r="M12" s="185" t="s">
        <v>32</v>
      </c>
      <c r="N12" s="5">
        <v>28350000</v>
      </c>
      <c r="O12" s="65">
        <v>45740</v>
      </c>
      <c r="P12" s="10" t="s">
        <v>901</v>
      </c>
    </row>
    <row r="13" spans="1:16" ht="16.5" x14ac:dyDescent="0.3">
      <c r="A13" s="528">
        <f t="shared" si="3"/>
        <v>11</v>
      </c>
      <c r="B13" s="45"/>
      <c r="C13" s="3" t="s">
        <v>404</v>
      </c>
      <c r="D13" s="134" t="s">
        <v>27</v>
      </c>
      <c r="E13" s="307"/>
      <c r="F13" s="4">
        <v>45000</v>
      </c>
      <c r="G13" s="307"/>
      <c r="H13" s="4">
        <f t="shared" si="0"/>
        <v>45000</v>
      </c>
      <c r="I13" s="5">
        <v>630</v>
      </c>
      <c r="J13" s="5">
        <f t="shared" si="1"/>
        <v>28350000</v>
      </c>
      <c r="K13" s="5">
        <v>28350000</v>
      </c>
      <c r="L13" s="5">
        <f t="shared" si="2"/>
        <v>0</v>
      </c>
      <c r="M13" s="185" t="s">
        <v>32</v>
      </c>
      <c r="N13" s="5">
        <v>15000000</v>
      </c>
      <c r="O13" s="65">
        <v>45748</v>
      </c>
      <c r="P13" s="10" t="s">
        <v>485</v>
      </c>
    </row>
    <row r="14" spans="1:16" ht="16.5" x14ac:dyDescent="0.3">
      <c r="A14" s="585">
        <f t="shared" si="3"/>
        <v>12</v>
      </c>
      <c r="B14" s="45"/>
      <c r="C14" s="3"/>
      <c r="D14" s="134"/>
      <c r="E14" s="307"/>
      <c r="F14" s="4"/>
      <c r="G14" s="307"/>
      <c r="H14" s="4"/>
      <c r="I14" s="5"/>
      <c r="J14" s="5"/>
      <c r="K14" s="5"/>
      <c r="L14" s="5"/>
      <c r="M14" s="185"/>
      <c r="N14" s="5"/>
      <c r="O14" s="65"/>
      <c r="P14" s="10"/>
    </row>
    <row r="16" spans="1:16" x14ac:dyDescent="0.25">
      <c r="M16" s="799" t="s">
        <v>55</v>
      </c>
      <c r="N16" s="668">
        <f>SUM(J3:J14)</f>
        <v>311175050</v>
      </c>
      <c r="O16" s="668"/>
    </row>
    <row r="17" spans="13:15" x14ac:dyDescent="0.25">
      <c r="M17" s="799"/>
      <c r="N17" s="668"/>
      <c r="O17" s="668"/>
    </row>
    <row r="19" spans="13:15" x14ac:dyDescent="0.25">
      <c r="M19" s="799" t="s">
        <v>66</v>
      </c>
      <c r="N19" s="668">
        <f>SUM(K3:K13)</f>
        <v>311175050</v>
      </c>
      <c r="O19" s="668" t="e">
        <f>#REF!+#REF!</f>
        <v>#REF!</v>
      </c>
    </row>
    <row r="20" spans="13:15" x14ac:dyDescent="0.25">
      <c r="M20" s="799"/>
      <c r="N20" s="668"/>
      <c r="O20" s="668"/>
    </row>
    <row r="22" spans="13:15" x14ac:dyDescent="0.25">
      <c r="M22" s="799" t="s">
        <v>71</v>
      </c>
      <c r="N22" s="668">
        <f>N16-N19</f>
        <v>0</v>
      </c>
      <c r="O22" s="668" t="e">
        <f>N16-O19</f>
        <v>#REF!</v>
      </c>
    </row>
    <row r="23" spans="13:15" x14ac:dyDescent="0.25">
      <c r="M23" s="799"/>
      <c r="N23" s="668"/>
      <c r="O23" s="668"/>
    </row>
  </sheetData>
  <mergeCells count="22">
    <mergeCell ref="P1:P2"/>
    <mergeCell ref="M22:M23"/>
    <mergeCell ref="N22:O23"/>
    <mergeCell ref="M1:M2"/>
    <mergeCell ref="N1:N2"/>
    <mergeCell ref="O1:O2"/>
    <mergeCell ref="M16:M17"/>
    <mergeCell ref="N16:O17"/>
    <mergeCell ref="M19:M20"/>
    <mergeCell ref="N19:O20"/>
    <mergeCell ref="L1:L2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</mergeCells>
  <pageMargins left="0.7" right="0.7" top="0.75" bottom="0.75" header="0.3" footer="0.3"/>
  <pageSetup scale="45" orientation="landscape" r:id="rId1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"/>
  <sheetViews>
    <sheetView topLeftCell="D1" workbookViewId="0">
      <selection activeCell="M7" sqref="M7:M8"/>
    </sheetView>
  </sheetViews>
  <sheetFormatPr baseColWidth="10" defaultRowHeight="15" x14ac:dyDescent="0.25"/>
  <cols>
    <col min="1" max="1" width="10.5703125" customWidth="1"/>
    <col min="2" max="2" width="10.7109375" customWidth="1"/>
    <col min="3" max="3" width="14" customWidth="1"/>
    <col min="4" max="4" width="9.28515625" customWidth="1"/>
    <col min="5" max="5" width="15.28515625" customWidth="1"/>
    <col min="6" max="6" width="11" customWidth="1"/>
    <col min="7" max="7" width="13" customWidth="1"/>
    <col min="8" max="8" width="20.5703125" customWidth="1"/>
    <col min="9" max="9" width="8" customWidth="1"/>
    <col min="10" max="10" width="23.85546875" customWidth="1"/>
    <col min="11" max="11" width="17.7109375" customWidth="1"/>
    <col min="12" max="12" width="16.85546875" customWidth="1"/>
    <col min="13" max="13" width="19" customWidth="1"/>
    <col min="14" max="14" width="13.85546875" customWidth="1"/>
    <col min="16" max="16" width="14.85546875" bestFit="1" customWidth="1"/>
  </cols>
  <sheetData>
    <row r="1" spans="1:16" x14ac:dyDescent="0.25">
      <c r="A1" s="665" t="s">
        <v>281</v>
      </c>
      <c r="B1" s="665" t="s">
        <v>9</v>
      </c>
      <c r="C1" s="665" t="s">
        <v>0</v>
      </c>
      <c r="D1" s="665" t="s">
        <v>1</v>
      </c>
      <c r="E1" s="665" t="s">
        <v>24</v>
      </c>
      <c r="F1" s="665" t="s">
        <v>2</v>
      </c>
      <c r="G1" s="665" t="s">
        <v>3</v>
      </c>
      <c r="H1" s="665" t="s">
        <v>4</v>
      </c>
      <c r="I1" s="665" t="s">
        <v>5</v>
      </c>
      <c r="J1" s="665" t="s">
        <v>6</v>
      </c>
      <c r="K1" s="665" t="s">
        <v>29</v>
      </c>
      <c r="L1" s="665" t="s">
        <v>158</v>
      </c>
      <c r="M1" s="665" t="s">
        <v>33</v>
      </c>
      <c r="N1" s="665" t="s">
        <v>7</v>
      </c>
      <c r="O1" s="665" t="s">
        <v>9</v>
      </c>
      <c r="P1" s="665" t="s">
        <v>67</v>
      </c>
    </row>
    <row r="2" spans="1:16" x14ac:dyDescent="0.25">
      <c r="A2" s="666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  <c r="O2" s="666"/>
      <c r="P2" s="666"/>
    </row>
    <row r="3" spans="1:16" ht="16.5" x14ac:dyDescent="0.3">
      <c r="A3" s="242">
        <f t="shared" ref="A3:A8" si="0">A2+1</f>
        <v>1</v>
      </c>
      <c r="B3" s="45">
        <v>45518</v>
      </c>
      <c r="C3" s="192" t="s">
        <v>474</v>
      </c>
      <c r="D3" s="6" t="s">
        <v>25</v>
      </c>
      <c r="E3" s="243"/>
      <c r="F3" s="4">
        <v>45000</v>
      </c>
      <c r="G3" s="243">
        <v>100</v>
      </c>
      <c r="H3" s="4">
        <f>F3-G3</f>
        <v>44900</v>
      </c>
      <c r="I3" s="5">
        <v>680</v>
      </c>
      <c r="J3" s="5">
        <f t="shared" ref="J3:J8" si="1">H3*I3</f>
        <v>30532000</v>
      </c>
      <c r="K3" s="5">
        <v>30532000</v>
      </c>
      <c r="L3" s="5">
        <f>J3-K3</f>
        <v>0</v>
      </c>
      <c r="M3" s="185" t="s">
        <v>260</v>
      </c>
      <c r="N3" s="244">
        <v>30532000</v>
      </c>
      <c r="O3" s="484">
        <v>45526</v>
      </c>
      <c r="P3" s="10"/>
    </row>
    <row r="4" spans="1:16" ht="16.5" x14ac:dyDescent="0.3">
      <c r="A4" s="242">
        <f t="shared" si="0"/>
        <v>2</v>
      </c>
      <c r="B4" s="45">
        <v>45678</v>
      </c>
      <c r="C4" s="192" t="s">
        <v>829</v>
      </c>
      <c r="D4" s="6" t="s">
        <v>25</v>
      </c>
      <c r="E4" s="243"/>
      <c r="F4" s="4">
        <v>45000</v>
      </c>
      <c r="G4" s="243">
        <v>100</v>
      </c>
      <c r="H4" s="4">
        <f>F4-G4</f>
        <v>44900</v>
      </c>
      <c r="I4" s="5">
        <v>620</v>
      </c>
      <c r="J4" s="5">
        <f t="shared" si="1"/>
        <v>27838000</v>
      </c>
      <c r="K4" s="5">
        <v>27838000</v>
      </c>
      <c r="L4" s="5">
        <f>J4-K4</f>
        <v>0</v>
      </c>
      <c r="M4" s="185" t="s">
        <v>260</v>
      </c>
      <c r="N4" s="236">
        <v>55676000</v>
      </c>
      <c r="O4" s="484"/>
      <c r="P4" s="10"/>
    </row>
    <row r="5" spans="1:16" ht="16.5" x14ac:dyDescent="0.3">
      <c r="A5" s="207">
        <f t="shared" si="0"/>
        <v>3</v>
      </c>
      <c r="B5" s="45">
        <v>45678</v>
      </c>
      <c r="C5" s="192" t="s">
        <v>514</v>
      </c>
      <c r="D5" s="6" t="s">
        <v>25</v>
      </c>
      <c r="E5" s="208"/>
      <c r="F5" s="4">
        <v>45000</v>
      </c>
      <c r="G5" s="208">
        <v>100</v>
      </c>
      <c r="H5" s="4">
        <f>F5-G5</f>
        <v>44900</v>
      </c>
      <c r="I5" s="5">
        <v>620</v>
      </c>
      <c r="J5" s="5">
        <f t="shared" si="1"/>
        <v>27838000</v>
      </c>
      <c r="K5" s="5">
        <v>27838000</v>
      </c>
      <c r="L5" s="5">
        <f>J5-K5</f>
        <v>0</v>
      </c>
      <c r="M5" s="185" t="s">
        <v>260</v>
      </c>
      <c r="N5" s="236">
        <v>28287000</v>
      </c>
      <c r="O5" s="484">
        <v>45701</v>
      </c>
      <c r="P5" s="10"/>
    </row>
    <row r="6" spans="1:16" ht="16.5" x14ac:dyDescent="0.3">
      <c r="A6" s="207">
        <f t="shared" si="0"/>
        <v>4</v>
      </c>
      <c r="B6" s="45">
        <v>45690</v>
      </c>
      <c r="C6" s="3" t="s">
        <v>891</v>
      </c>
      <c r="D6" s="134" t="s">
        <v>27</v>
      </c>
      <c r="E6" s="208"/>
      <c r="F6" s="4">
        <v>45000</v>
      </c>
      <c r="G6" s="208">
        <v>100</v>
      </c>
      <c r="H6" s="4">
        <f>F6-G6</f>
        <v>44900</v>
      </c>
      <c r="I6" s="5">
        <v>630</v>
      </c>
      <c r="J6" s="5">
        <f t="shared" si="1"/>
        <v>28287000</v>
      </c>
      <c r="K6" s="5">
        <v>28287000</v>
      </c>
      <c r="L6" s="5">
        <f>J6-K6</f>
        <v>0</v>
      </c>
      <c r="M6" s="185" t="s">
        <v>260</v>
      </c>
      <c r="N6" s="236">
        <v>455000</v>
      </c>
      <c r="O6" s="484">
        <v>45730</v>
      </c>
      <c r="P6" s="10" t="s">
        <v>1126</v>
      </c>
    </row>
    <row r="7" spans="1:16" ht="16.5" x14ac:dyDescent="0.3">
      <c r="A7" s="207">
        <f t="shared" si="0"/>
        <v>5</v>
      </c>
      <c r="B7" s="45">
        <v>45728</v>
      </c>
      <c r="C7" s="3" t="s">
        <v>1088</v>
      </c>
      <c r="D7" s="6" t="s">
        <v>25</v>
      </c>
      <c r="E7" s="208"/>
      <c r="F7" s="4">
        <v>45000</v>
      </c>
      <c r="G7" s="208">
        <v>100</v>
      </c>
      <c r="H7" s="4">
        <f t="shared" ref="H7:H8" si="2">F7-G7</f>
        <v>44900</v>
      </c>
      <c r="I7" s="5">
        <v>670</v>
      </c>
      <c r="J7" s="5">
        <f t="shared" si="1"/>
        <v>30083000</v>
      </c>
      <c r="K7" s="5">
        <v>30083000</v>
      </c>
      <c r="L7" s="5">
        <f t="shared" ref="L7:L8" si="3">J7-K7</f>
        <v>0</v>
      </c>
      <c r="M7" s="185" t="s">
        <v>260</v>
      </c>
      <c r="N7" s="5">
        <v>29628000</v>
      </c>
      <c r="O7" s="65">
        <v>45735</v>
      </c>
      <c r="P7" s="10"/>
    </row>
    <row r="8" spans="1:16" ht="16.5" x14ac:dyDescent="0.3">
      <c r="A8" s="207">
        <f t="shared" si="0"/>
        <v>6</v>
      </c>
      <c r="B8" s="45">
        <v>45728</v>
      </c>
      <c r="C8" s="3" t="s">
        <v>1117</v>
      </c>
      <c r="D8" s="6" t="s">
        <v>25</v>
      </c>
      <c r="E8" s="208"/>
      <c r="F8" s="4">
        <v>45000</v>
      </c>
      <c r="G8" s="208">
        <v>100</v>
      </c>
      <c r="H8" s="4">
        <f t="shared" si="2"/>
        <v>44900</v>
      </c>
      <c r="I8" s="5">
        <v>670</v>
      </c>
      <c r="J8" s="5">
        <f t="shared" si="1"/>
        <v>30083000</v>
      </c>
      <c r="K8" s="5">
        <v>30083000</v>
      </c>
      <c r="L8" s="5">
        <f t="shared" si="3"/>
        <v>0</v>
      </c>
      <c r="M8" s="185" t="s">
        <v>260</v>
      </c>
      <c r="N8" s="5">
        <v>16408750</v>
      </c>
      <c r="O8" s="65">
        <v>45735</v>
      </c>
      <c r="P8" s="10"/>
    </row>
    <row r="11" spans="1:16" x14ac:dyDescent="0.25">
      <c r="M11" s="799" t="s">
        <v>55</v>
      </c>
      <c r="N11" s="668">
        <f>SUM(J3:J8)</f>
        <v>174661000</v>
      </c>
      <c r="O11" s="668"/>
    </row>
    <row r="12" spans="1:16" x14ac:dyDescent="0.25">
      <c r="F12" s="293"/>
      <c r="G12" s="294"/>
      <c r="H12" s="295"/>
      <c r="M12" s="799"/>
      <c r="N12" s="668"/>
      <c r="O12" s="668"/>
    </row>
    <row r="13" spans="1:16" x14ac:dyDescent="0.25">
      <c r="F13" s="293"/>
      <c r="G13" s="295"/>
      <c r="H13" s="295"/>
    </row>
    <row r="14" spans="1:16" ht="15" customHeight="1" x14ac:dyDescent="0.25">
      <c r="F14" s="293"/>
      <c r="G14" s="294"/>
      <c r="H14" s="295"/>
      <c r="M14" s="799" t="s">
        <v>66</v>
      </c>
      <c r="N14" s="668">
        <f>SUM(K3:K8)</f>
        <v>174661000</v>
      </c>
      <c r="O14" s="668" t="e">
        <f>#REF!+#REF!</f>
        <v>#REF!</v>
      </c>
    </row>
    <row r="15" spans="1:16" ht="15" customHeight="1" x14ac:dyDescent="0.25">
      <c r="F15" s="293"/>
      <c r="G15" s="293"/>
      <c r="H15" s="293"/>
      <c r="M15" s="799"/>
      <c r="N15" s="668"/>
      <c r="O15" s="668"/>
    </row>
    <row r="16" spans="1:16" x14ac:dyDescent="0.25">
      <c r="F16" s="293"/>
      <c r="G16" s="295"/>
      <c r="H16" s="295"/>
    </row>
    <row r="17" spans="6:15" x14ac:dyDescent="0.25">
      <c r="F17" s="293"/>
      <c r="G17" s="293"/>
      <c r="H17" s="293"/>
      <c r="M17" s="799" t="s">
        <v>71</v>
      </c>
      <c r="N17" s="668">
        <f>N11-N14</f>
        <v>0</v>
      </c>
      <c r="O17" s="668" t="e">
        <f>N11-O14</f>
        <v>#REF!</v>
      </c>
    </row>
    <row r="18" spans="6:15" x14ac:dyDescent="0.25">
      <c r="M18" s="799"/>
      <c r="N18" s="668"/>
      <c r="O18" s="668"/>
    </row>
  </sheetData>
  <mergeCells count="22">
    <mergeCell ref="M17:M18"/>
    <mergeCell ref="N17:O18"/>
    <mergeCell ref="M1:M2"/>
    <mergeCell ref="N1:N2"/>
    <mergeCell ref="O1:O2"/>
    <mergeCell ref="M11:M12"/>
    <mergeCell ref="N11:O12"/>
    <mergeCell ref="M14:M15"/>
    <mergeCell ref="N14:O15"/>
    <mergeCell ref="P1:P2"/>
    <mergeCell ref="L1:L2"/>
    <mergeCell ref="K1:K2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</mergeCells>
  <pageMargins left="0.7" right="0.7" top="0.75" bottom="0.75" header="0.3" footer="0.3"/>
  <pageSetup scale="50" orientation="landscape" horizontalDpi="1200" verticalDpi="1200" r:id="rId1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8"/>
  <sheetViews>
    <sheetView topLeftCell="D1" workbookViewId="0">
      <selection activeCell="L3" sqref="L3"/>
    </sheetView>
  </sheetViews>
  <sheetFormatPr baseColWidth="10" defaultRowHeight="15" x14ac:dyDescent="0.25"/>
  <cols>
    <col min="2" max="2" width="23.28515625" customWidth="1"/>
    <col min="3" max="3" width="29.140625" customWidth="1"/>
    <col min="5" max="5" width="15.28515625" customWidth="1"/>
    <col min="7" max="7" width="13" customWidth="1"/>
    <col min="8" max="8" width="20.5703125" customWidth="1"/>
    <col min="9" max="9" width="8" customWidth="1"/>
    <col min="10" max="10" width="18.85546875" customWidth="1"/>
    <col min="11" max="11" width="17.42578125" customWidth="1"/>
    <col min="12" max="12" width="16.85546875" customWidth="1"/>
    <col min="13" max="13" width="19" customWidth="1"/>
    <col min="14" max="14" width="14.85546875" customWidth="1"/>
  </cols>
  <sheetData>
    <row r="1" spans="1:15" x14ac:dyDescent="0.25">
      <c r="A1" s="741" t="s">
        <v>281</v>
      </c>
      <c r="B1" s="741" t="s">
        <v>9</v>
      </c>
      <c r="C1" s="741" t="s">
        <v>0</v>
      </c>
      <c r="D1" s="741" t="s">
        <v>1</v>
      </c>
      <c r="E1" s="741" t="s">
        <v>24</v>
      </c>
      <c r="F1" s="741" t="s">
        <v>2</v>
      </c>
      <c r="G1" s="741" t="s">
        <v>3</v>
      </c>
      <c r="H1" s="741" t="s">
        <v>4</v>
      </c>
      <c r="I1" s="741" t="s">
        <v>5</v>
      </c>
      <c r="J1" s="741" t="s">
        <v>6</v>
      </c>
      <c r="K1" s="741" t="s">
        <v>29</v>
      </c>
      <c r="L1" s="741" t="s">
        <v>158</v>
      </c>
      <c r="M1" s="741" t="s">
        <v>33</v>
      </c>
      <c r="N1" s="741" t="s">
        <v>7</v>
      </c>
      <c r="O1" s="741" t="s">
        <v>9</v>
      </c>
    </row>
    <row r="2" spans="1:15" x14ac:dyDescent="0.25">
      <c r="A2" s="741"/>
      <c r="B2" s="741"/>
      <c r="C2" s="741"/>
      <c r="D2" s="741"/>
      <c r="E2" s="741"/>
      <c r="F2" s="741"/>
      <c r="G2" s="741"/>
      <c r="H2" s="741"/>
      <c r="I2" s="741"/>
      <c r="J2" s="741"/>
      <c r="K2" s="741"/>
      <c r="L2" s="741"/>
      <c r="M2" s="741"/>
      <c r="N2" s="741"/>
      <c r="O2" s="741"/>
    </row>
    <row r="3" spans="1:15" ht="16.5" x14ac:dyDescent="0.3">
      <c r="A3" s="274">
        <v>1</v>
      </c>
      <c r="B3" s="45">
        <v>45732</v>
      </c>
      <c r="C3" s="192" t="s">
        <v>1110</v>
      </c>
      <c r="D3" s="134" t="s">
        <v>27</v>
      </c>
      <c r="E3" s="275"/>
      <c r="F3" s="4">
        <v>45000</v>
      </c>
      <c r="G3" s="275">
        <v>100</v>
      </c>
      <c r="H3" s="4">
        <f>F3-G3</f>
        <v>44900</v>
      </c>
      <c r="I3" s="5">
        <v>640</v>
      </c>
      <c r="J3" s="5">
        <f>H3*I3</f>
        <v>28736000</v>
      </c>
      <c r="K3" s="5">
        <v>28736000</v>
      </c>
      <c r="L3" s="5">
        <f>J3-K3</f>
        <v>0</v>
      </c>
      <c r="M3" s="185"/>
      <c r="N3" s="5"/>
      <c r="O3" s="65"/>
    </row>
    <row r="4" spans="1:15" ht="16.5" x14ac:dyDescent="0.3">
      <c r="A4" s="274">
        <f>A3+1</f>
        <v>2</v>
      </c>
      <c r="B4" s="45"/>
      <c r="C4" s="192"/>
      <c r="D4" s="134"/>
      <c r="E4" s="275"/>
      <c r="F4" s="4"/>
      <c r="G4" s="275"/>
      <c r="H4" s="4"/>
      <c r="I4" s="5"/>
      <c r="J4" s="5"/>
      <c r="K4" s="5"/>
      <c r="L4" s="5"/>
      <c r="M4" s="185"/>
      <c r="N4" s="5"/>
      <c r="O4" s="65"/>
    </row>
    <row r="5" spans="1:15" ht="16.5" x14ac:dyDescent="0.3">
      <c r="A5" s="274">
        <f>A4+1</f>
        <v>3</v>
      </c>
      <c r="B5" s="45"/>
      <c r="C5" s="192"/>
      <c r="D5" s="134"/>
      <c r="E5" s="275"/>
      <c r="F5" s="4"/>
      <c r="G5" s="275"/>
      <c r="H5" s="4"/>
      <c r="I5" s="5"/>
      <c r="J5" s="5"/>
      <c r="K5" s="5"/>
      <c r="L5" s="5"/>
      <c r="M5" s="13"/>
      <c r="N5" s="5"/>
      <c r="O5" s="65"/>
    </row>
    <row r="6" spans="1:15" ht="16.5" x14ac:dyDescent="0.3">
      <c r="A6" s="274">
        <f>A5+1</f>
        <v>4</v>
      </c>
      <c r="B6" s="274"/>
      <c r="C6" s="3"/>
      <c r="D6" s="6"/>
      <c r="E6" s="275"/>
      <c r="F6" s="4"/>
      <c r="G6" s="275"/>
      <c r="H6" s="4"/>
      <c r="I6" s="5"/>
      <c r="J6" s="5"/>
      <c r="K6" s="5"/>
      <c r="L6" s="5"/>
      <c r="M6" s="13"/>
      <c r="N6" s="5"/>
      <c r="O6" s="65"/>
    </row>
    <row r="7" spans="1:15" ht="16.5" x14ac:dyDescent="0.3">
      <c r="A7" s="274">
        <f>A6+1</f>
        <v>5</v>
      </c>
      <c r="B7" s="274"/>
      <c r="C7" s="3"/>
      <c r="D7" s="6"/>
      <c r="E7" s="275"/>
      <c r="F7" s="4"/>
      <c r="G7" s="275"/>
      <c r="H7" s="4"/>
      <c r="I7" s="5"/>
      <c r="J7" s="5"/>
      <c r="K7" s="5"/>
      <c r="L7" s="5"/>
      <c r="M7" s="13"/>
      <c r="N7" s="5"/>
      <c r="O7" s="65"/>
    </row>
    <row r="8" spans="1:15" ht="16.5" x14ac:dyDescent="0.3">
      <c r="A8" s="274">
        <f>A7+1</f>
        <v>6</v>
      </c>
      <c r="B8" s="274"/>
      <c r="C8" s="3"/>
      <c r="D8" s="134"/>
      <c r="E8" s="275"/>
      <c r="F8" s="4"/>
      <c r="G8" s="275"/>
      <c r="H8" s="4"/>
      <c r="I8" s="5"/>
      <c r="J8" s="5"/>
      <c r="K8" s="5"/>
      <c r="L8" s="5"/>
      <c r="M8" s="13"/>
      <c r="N8" s="5"/>
      <c r="O8" s="65"/>
    </row>
    <row r="9" spans="1:15" x14ac:dyDescent="0.25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277"/>
      <c r="O9" s="11"/>
    </row>
    <row r="11" spans="1:15" x14ac:dyDescent="0.25">
      <c r="M11" s="799" t="s">
        <v>55</v>
      </c>
      <c r="N11" s="668">
        <f>SUM(J3:J8)</f>
        <v>28736000</v>
      </c>
      <c r="O11" s="668"/>
    </row>
    <row r="12" spans="1:15" x14ac:dyDescent="0.25">
      <c r="M12" s="799"/>
      <c r="N12" s="668"/>
      <c r="O12" s="668"/>
    </row>
    <row r="14" spans="1:15" x14ac:dyDescent="0.25">
      <c r="M14" s="799" t="s">
        <v>66</v>
      </c>
      <c r="N14" s="668">
        <f>SUM(K3:K8)</f>
        <v>28736000</v>
      </c>
      <c r="O14" s="668" t="e">
        <f>#REF!+#REF!</f>
        <v>#REF!</v>
      </c>
    </row>
    <row r="15" spans="1:15" x14ac:dyDescent="0.25">
      <c r="M15" s="799"/>
      <c r="N15" s="668"/>
      <c r="O15" s="668"/>
    </row>
    <row r="17" spans="13:15" x14ac:dyDescent="0.25">
      <c r="M17" s="799" t="s">
        <v>71</v>
      </c>
      <c r="N17" s="668">
        <f>N11-N14</f>
        <v>0</v>
      </c>
      <c r="O17" s="668" t="e">
        <f>N11-O14</f>
        <v>#REF!</v>
      </c>
    </row>
    <row r="18" spans="13:15" x14ac:dyDescent="0.25">
      <c r="M18" s="799"/>
      <c r="N18" s="668"/>
      <c r="O18" s="668"/>
    </row>
  </sheetData>
  <mergeCells count="21">
    <mergeCell ref="M17:M18"/>
    <mergeCell ref="N17:O18"/>
    <mergeCell ref="M1:M2"/>
    <mergeCell ref="N1:N2"/>
    <mergeCell ref="O1:O2"/>
    <mergeCell ref="M11:M12"/>
    <mergeCell ref="N11:O12"/>
    <mergeCell ref="M14:M15"/>
    <mergeCell ref="N14:O15"/>
    <mergeCell ref="L1:L2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</mergeCells>
  <pageMargins left="0.7" right="0.7" top="0.75" bottom="0.75" header="0.3" footer="0.3"/>
  <pageSetup scale="50" orientation="landscape" horizontalDpi="1200" verticalDpi="1200" r:id="rId1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7"/>
  <sheetViews>
    <sheetView topLeftCell="D1" workbookViewId="0">
      <selection activeCell="K19" sqref="K19"/>
    </sheetView>
  </sheetViews>
  <sheetFormatPr baseColWidth="10" defaultRowHeight="15" x14ac:dyDescent="0.25"/>
  <cols>
    <col min="2" max="2" width="10.7109375" customWidth="1"/>
    <col min="3" max="3" width="13.85546875" customWidth="1"/>
    <col min="4" max="4" width="9.28515625" customWidth="1"/>
    <col min="5" max="5" width="15.28515625" customWidth="1"/>
    <col min="6" max="6" width="11" customWidth="1"/>
    <col min="7" max="7" width="13" customWidth="1"/>
    <col min="8" max="8" width="20.5703125" customWidth="1"/>
    <col min="9" max="9" width="8" customWidth="1"/>
    <col min="10" max="10" width="18.85546875" customWidth="1"/>
    <col min="11" max="11" width="17.42578125" customWidth="1"/>
    <col min="12" max="12" width="16.85546875" customWidth="1"/>
    <col min="13" max="13" width="19" customWidth="1"/>
    <col min="14" max="14" width="14.85546875" customWidth="1"/>
  </cols>
  <sheetData>
    <row r="1" spans="1:15" x14ac:dyDescent="0.25">
      <c r="A1" s="665" t="s">
        <v>281</v>
      </c>
      <c r="B1" s="665" t="s">
        <v>9</v>
      </c>
      <c r="C1" s="665" t="s">
        <v>0</v>
      </c>
      <c r="D1" s="665" t="s">
        <v>1</v>
      </c>
      <c r="E1" s="665" t="s">
        <v>24</v>
      </c>
      <c r="F1" s="665" t="s">
        <v>2</v>
      </c>
      <c r="G1" s="665" t="s">
        <v>3</v>
      </c>
      <c r="H1" s="665" t="s">
        <v>4</v>
      </c>
      <c r="I1" s="665" t="s">
        <v>5</v>
      </c>
      <c r="J1" s="665" t="s">
        <v>6</v>
      </c>
      <c r="K1" s="665" t="s">
        <v>29</v>
      </c>
      <c r="L1" s="665" t="s">
        <v>158</v>
      </c>
      <c r="M1" s="665" t="s">
        <v>33</v>
      </c>
      <c r="N1" s="665" t="s">
        <v>7</v>
      </c>
      <c r="O1" s="665" t="s">
        <v>9</v>
      </c>
    </row>
    <row r="2" spans="1:15" x14ac:dyDescent="0.25">
      <c r="A2" s="666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  <c r="O2" s="666"/>
    </row>
    <row r="3" spans="1:15" ht="16.5" x14ac:dyDescent="0.3">
      <c r="A3" s="215">
        <v>1</v>
      </c>
      <c r="B3" s="45">
        <v>45558</v>
      </c>
      <c r="C3" s="192" t="s">
        <v>525</v>
      </c>
      <c r="D3" s="134" t="s">
        <v>27</v>
      </c>
      <c r="E3" s="216"/>
      <c r="F3" s="4">
        <v>45000</v>
      </c>
      <c r="G3" s="216"/>
      <c r="H3" s="4">
        <f>F3-G3</f>
        <v>45000</v>
      </c>
      <c r="I3" s="5">
        <v>610</v>
      </c>
      <c r="J3" s="5">
        <f>H3*I3</f>
        <v>27450000</v>
      </c>
      <c r="K3" s="5">
        <v>27450000</v>
      </c>
      <c r="L3" s="5">
        <f>J3-K3</f>
        <v>0</v>
      </c>
      <c r="M3" s="13" t="s">
        <v>32</v>
      </c>
      <c r="N3" s="5">
        <v>27450000</v>
      </c>
      <c r="O3" s="65">
        <v>45576</v>
      </c>
    </row>
    <row r="4" spans="1:15" ht="16.5" x14ac:dyDescent="0.3">
      <c r="A4" s="215">
        <f>A3+1</f>
        <v>2</v>
      </c>
      <c r="B4" s="45"/>
      <c r="C4" s="192"/>
      <c r="D4" s="134"/>
      <c r="E4" s="216"/>
      <c r="F4" s="4"/>
      <c r="G4" s="216"/>
      <c r="H4" s="4"/>
      <c r="I4" s="5"/>
      <c r="J4" s="5"/>
      <c r="K4" s="5"/>
      <c r="L4" s="5"/>
      <c r="M4" s="13"/>
      <c r="N4" s="5"/>
      <c r="O4" s="65"/>
    </row>
    <row r="5" spans="1:15" ht="16.5" x14ac:dyDescent="0.3">
      <c r="A5" s="215">
        <f>A4+1</f>
        <v>3</v>
      </c>
      <c r="B5" s="45"/>
      <c r="C5" s="3"/>
      <c r="D5" s="134"/>
      <c r="E5" s="216"/>
      <c r="F5" s="4"/>
      <c r="G5" s="216"/>
      <c r="H5" s="4"/>
      <c r="I5" s="5"/>
      <c r="J5" s="5"/>
      <c r="K5" s="5"/>
      <c r="L5" s="5"/>
      <c r="M5" s="13"/>
      <c r="N5" s="5"/>
      <c r="O5" s="65"/>
    </row>
    <row r="6" spans="1:15" ht="16.5" x14ac:dyDescent="0.3">
      <c r="A6" s="215">
        <f>A5+1</f>
        <v>4</v>
      </c>
      <c r="B6" s="45"/>
      <c r="C6" s="192"/>
      <c r="D6" s="134"/>
      <c r="E6" s="253"/>
      <c r="F6" s="4"/>
      <c r="G6" s="253"/>
      <c r="H6" s="4"/>
      <c r="I6" s="5"/>
      <c r="J6" s="5"/>
      <c r="K6" s="5"/>
      <c r="L6" s="236"/>
      <c r="M6" s="13"/>
      <c r="N6" s="5"/>
      <c r="O6" s="65"/>
    </row>
    <row r="7" spans="1:15" ht="16.5" x14ac:dyDescent="0.3">
      <c r="A7" s="215">
        <f>A6+1</f>
        <v>5</v>
      </c>
      <c r="B7" s="215"/>
      <c r="C7" s="3"/>
      <c r="D7" s="134"/>
      <c r="E7" s="216"/>
      <c r="F7" s="4"/>
      <c r="G7" s="216"/>
      <c r="H7" s="4"/>
      <c r="I7" s="5"/>
      <c r="J7" s="5"/>
      <c r="K7" s="5"/>
      <c r="L7" s="5"/>
      <c r="M7" s="13"/>
      <c r="N7" s="5"/>
      <c r="O7" s="65"/>
    </row>
    <row r="9" spans="1:15" ht="15" customHeight="1" x14ac:dyDescent="0.25"/>
    <row r="10" spans="1:15" ht="15" customHeight="1" x14ac:dyDescent="0.25">
      <c r="M10" s="799" t="s">
        <v>55</v>
      </c>
      <c r="N10" s="668">
        <f>SUM(J3:J7)</f>
        <v>27450000</v>
      </c>
      <c r="O10" s="668"/>
    </row>
    <row r="11" spans="1:15" x14ac:dyDescent="0.25">
      <c r="M11" s="799"/>
      <c r="N11" s="668"/>
      <c r="O11" s="668"/>
    </row>
    <row r="12" spans="1:15" ht="15" customHeight="1" x14ac:dyDescent="0.25"/>
    <row r="13" spans="1:15" ht="15" customHeight="1" x14ac:dyDescent="0.25">
      <c r="M13" s="799" t="s">
        <v>66</v>
      </c>
      <c r="N13" s="668">
        <f>SUM(K3:K7)</f>
        <v>27450000</v>
      </c>
      <c r="O13" s="668" t="e">
        <f>#REF!+#REF!</f>
        <v>#REF!</v>
      </c>
    </row>
    <row r="14" spans="1:15" x14ac:dyDescent="0.25">
      <c r="M14" s="799"/>
      <c r="N14" s="668"/>
      <c r="O14" s="668"/>
    </row>
    <row r="15" spans="1:15" ht="15" customHeight="1" x14ac:dyDescent="0.25"/>
    <row r="16" spans="1:15" ht="15" customHeight="1" x14ac:dyDescent="0.25">
      <c r="M16" s="799" t="s">
        <v>71</v>
      </c>
      <c r="N16" s="668">
        <f>N10-N13</f>
        <v>0</v>
      </c>
      <c r="O16" s="668" t="e">
        <f>N10-O13</f>
        <v>#REF!</v>
      </c>
    </row>
    <row r="17" spans="13:15" x14ac:dyDescent="0.25">
      <c r="M17" s="799"/>
      <c r="N17" s="668"/>
      <c r="O17" s="668"/>
    </row>
  </sheetData>
  <mergeCells count="21">
    <mergeCell ref="M10:M11"/>
    <mergeCell ref="N10:O11"/>
    <mergeCell ref="M13:M14"/>
    <mergeCell ref="N13:O14"/>
    <mergeCell ref="M16:M17"/>
    <mergeCell ref="N16:O17"/>
    <mergeCell ref="M1:M2"/>
    <mergeCell ref="N1:N2"/>
    <mergeCell ref="O1:O2"/>
    <mergeCell ref="G1:G2"/>
    <mergeCell ref="H1:H2"/>
    <mergeCell ref="I1:I2"/>
    <mergeCell ref="J1:J2"/>
    <mergeCell ref="K1:K2"/>
    <mergeCell ref="L1:L2"/>
    <mergeCell ref="F1:F2"/>
    <mergeCell ref="A1:A2"/>
    <mergeCell ref="B1:B2"/>
    <mergeCell ref="C1:C2"/>
    <mergeCell ref="D1:D2"/>
    <mergeCell ref="E1:E2"/>
  </mergeCells>
  <pageMargins left="0.7" right="0.7" top="0.75" bottom="0.75" header="0.3" footer="0.3"/>
  <pageSetup scale="55" orientation="landscape" r:id="rId1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9"/>
  <sheetViews>
    <sheetView topLeftCell="J1" zoomScaleNormal="100" workbookViewId="0">
      <selection activeCell="K12" sqref="K12"/>
    </sheetView>
  </sheetViews>
  <sheetFormatPr baseColWidth="10" defaultRowHeight="15" x14ac:dyDescent="0.25"/>
  <cols>
    <col min="2" max="2" width="10.7109375" customWidth="1"/>
    <col min="3" max="3" width="26.85546875" bestFit="1" customWidth="1"/>
    <col min="4" max="4" width="9.28515625" customWidth="1"/>
    <col min="5" max="5" width="15.28515625" customWidth="1"/>
    <col min="6" max="6" width="11" customWidth="1"/>
    <col min="7" max="7" width="13" customWidth="1"/>
    <col min="8" max="8" width="20.5703125" customWidth="1"/>
    <col min="9" max="9" width="8" customWidth="1"/>
    <col min="10" max="10" width="18.85546875" customWidth="1"/>
    <col min="11" max="11" width="17.42578125" customWidth="1"/>
    <col min="12" max="12" width="16.85546875" customWidth="1"/>
    <col min="13" max="13" width="19.28515625" bestFit="1" customWidth="1"/>
    <col min="14" max="14" width="13.85546875" customWidth="1"/>
  </cols>
  <sheetData>
    <row r="1" spans="1:16" x14ac:dyDescent="0.25">
      <c r="A1" s="665" t="s">
        <v>281</v>
      </c>
      <c r="B1" s="665" t="s">
        <v>9</v>
      </c>
      <c r="C1" s="665" t="s">
        <v>0</v>
      </c>
      <c r="D1" s="665" t="s">
        <v>1</v>
      </c>
      <c r="E1" s="665" t="s">
        <v>24</v>
      </c>
      <c r="F1" s="665" t="s">
        <v>2</v>
      </c>
      <c r="G1" s="665" t="s">
        <v>3</v>
      </c>
      <c r="H1" s="665" t="s">
        <v>4</v>
      </c>
      <c r="I1" s="665" t="s">
        <v>5</v>
      </c>
      <c r="J1" s="665" t="s">
        <v>6</v>
      </c>
      <c r="K1" s="665" t="s">
        <v>29</v>
      </c>
      <c r="L1" s="665" t="s">
        <v>158</v>
      </c>
      <c r="M1" s="665" t="s">
        <v>33</v>
      </c>
      <c r="N1" s="665" t="s">
        <v>7</v>
      </c>
      <c r="O1" s="665" t="s">
        <v>9</v>
      </c>
      <c r="P1" s="665" t="s">
        <v>67</v>
      </c>
    </row>
    <row r="2" spans="1:16" x14ac:dyDescent="0.25">
      <c r="A2" s="666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  <c r="O2" s="666"/>
      <c r="P2" s="666"/>
    </row>
    <row r="3" spans="1:16" ht="16.5" x14ac:dyDescent="0.3">
      <c r="A3" s="232">
        <v>1</v>
      </c>
      <c r="B3" s="45">
        <v>45552</v>
      </c>
      <c r="C3" s="3" t="s">
        <v>507</v>
      </c>
      <c r="D3" s="134" t="s">
        <v>27</v>
      </c>
      <c r="E3" s="233"/>
      <c r="F3" s="4">
        <v>45000</v>
      </c>
      <c r="G3" s="233"/>
      <c r="H3" s="4">
        <f>F3-G3</f>
        <v>45000</v>
      </c>
      <c r="I3" s="5">
        <v>615</v>
      </c>
      <c r="J3" s="5">
        <f>H3*I3</f>
        <v>27675000</v>
      </c>
      <c r="K3" s="5">
        <v>27675000</v>
      </c>
      <c r="L3" s="5">
        <f>J3-K3</f>
        <v>0</v>
      </c>
      <c r="M3" s="13" t="s">
        <v>32</v>
      </c>
      <c r="N3" s="5">
        <v>4050000</v>
      </c>
      <c r="O3" s="65">
        <v>45552</v>
      </c>
      <c r="P3" s="10"/>
    </row>
    <row r="4" spans="1:16" ht="16.5" x14ac:dyDescent="0.3">
      <c r="A4" s="232">
        <f t="shared" ref="A4:A11" si="0">A3+1</f>
        <v>2</v>
      </c>
      <c r="B4" s="45">
        <v>45622</v>
      </c>
      <c r="C4" s="3" t="s">
        <v>656</v>
      </c>
      <c r="D4" s="134" t="s">
        <v>27</v>
      </c>
      <c r="E4" s="233"/>
      <c r="F4" s="4">
        <v>45000</v>
      </c>
      <c r="G4" s="233">
        <v>100</v>
      </c>
      <c r="H4" s="4">
        <f>F4-G4</f>
        <v>44900</v>
      </c>
      <c r="I4" s="5">
        <v>640</v>
      </c>
      <c r="J4" s="5">
        <f>H4*I4</f>
        <v>28736000</v>
      </c>
      <c r="K4" s="5">
        <v>28736000</v>
      </c>
      <c r="L4" s="5">
        <f>J4-K4</f>
        <v>0</v>
      </c>
      <c r="M4" s="13" t="s">
        <v>32</v>
      </c>
      <c r="N4" s="5">
        <v>15000000</v>
      </c>
      <c r="O4" s="65">
        <v>45554</v>
      </c>
      <c r="P4" s="10"/>
    </row>
    <row r="5" spans="1:16" ht="16.5" x14ac:dyDescent="0.3">
      <c r="A5" s="232">
        <f t="shared" si="0"/>
        <v>3</v>
      </c>
      <c r="B5" s="45">
        <v>45728</v>
      </c>
      <c r="C5" s="3" t="s">
        <v>1093</v>
      </c>
      <c r="D5" s="6" t="s">
        <v>25</v>
      </c>
      <c r="E5" s="233"/>
      <c r="F5" s="4">
        <v>45000</v>
      </c>
      <c r="G5" s="233">
        <v>200</v>
      </c>
      <c r="H5" s="4">
        <f>F5-G5</f>
        <v>44800</v>
      </c>
      <c r="I5" s="5">
        <v>665</v>
      </c>
      <c r="J5" s="5">
        <f>H5*I5</f>
        <v>29792000</v>
      </c>
      <c r="K5" s="5">
        <v>29792000</v>
      </c>
      <c r="L5" s="5">
        <f>J5-K5</f>
        <v>0</v>
      </c>
      <c r="M5" s="13" t="s">
        <v>32</v>
      </c>
      <c r="N5" s="5">
        <v>8625000</v>
      </c>
      <c r="O5" s="65">
        <v>45566</v>
      </c>
      <c r="P5" s="10"/>
    </row>
    <row r="6" spans="1:16" ht="16.5" x14ac:dyDescent="0.3">
      <c r="A6" s="232">
        <f t="shared" si="0"/>
        <v>4</v>
      </c>
      <c r="B6" s="45">
        <v>45729</v>
      </c>
      <c r="C6" s="3" t="s">
        <v>1084</v>
      </c>
      <c r="D6" s="6" t="s">
        <v>25</v>
      </c>
      <c r="E6" s="233"/>
      <c r="F6" s="4">
        <v>45000</v>
      </c>
      <c r="G6" s="233">
        <v>100</v>
      </c>
      <c r="H6" s="4">
        <f>F6-G6</f>
        <v>44900</v>
      </c>
      <c r="I6" s="5">
        <v>665</v>
      </c>
      <c r="J6" s="5">
        <f>H6*I6</f>
        <v>29858500</v>
      </c>
      <c r="K6" s="5">
        <v>29858500</v>
      </c>
      <c r="L6" s="5">
        <f>J6-K6</f>
        <v>0</v>
      </c>
      <c r="M6" s="13" t="s">
        <v>32</v>
      </c>
      <c r="N6" s="5">
        <v>28730000</v>
      </c>
      <c r="O6" s="65">
        <v>45622</v>
      </c>
      <c r="P6" s="10"/>
    </row>
    <row r="7" spans="1:16" ht="16.5" x14ac:dyDescent="0.3">
      <c r="A7" s="232">
        <f t="shared" si="0"/>
        <v>5</v>
      </c>
      <c r="B7" s="45">
        <v>45736</v>
      </c>
      <c r="C7" s="3" t="s">
        <v>408</v>
      </c>
      <c r="D7" s="6" t="s">
        <v>25</v>
      </c>
      <c r="E7" s="233"/>
      <c r="F7" s="4">
        <v>45000</v>
      </c>
      <c r="G7" s="307"/>
      <c r="H7" s="4">
        <f>F7-G7</f>
        <v>45000</v>
      </c>
      <c r="I7" s="5">
        <v>635</v>
      </c>
      <c r="J7" s="5">
        <f>H7*I7</f>
        <v>28575000</v>
      </c>
      <c r="K7" s="5">
        <v>28575000</v>
      </c>
      <c r="L7" s="5">
        <f>J7-K7</f>
        <v>0</v>
      </c>
      <c r="M7" s="13" t="s">
        <v>32</v>
      </c>
      <c r="N7" s="5">
        <v>9800000</v>
      </c>
      <c r="O7" s="65">
        <v>45730</v>
      </c>
      <c r="P7" s="10" t="s">
        <v>482</v>
      </c>
    </row>
    <row r="8" spans="1:16" ht="16.5" x14ac:dyDescent="0.3">
      <c r="A8" s="537">
        <f t="shared" si="0"/>
        <v>6</v>
      </c>
      <c r="B8" s="45">
        <v>45751</v>
      </c>
      <c r="C8" s="3" t="s">
        <v>1188</v>
      </c>
      <c r="D8" s="6" t="s">
        <v>25</v>
      </c>
      <c r="E8" s="307"/>
      <c r="F8" s="4">
        <v>45000</v>
      </c>
      <c r="G8" s="307">
        <v>240</v>
      </c>
      <c r="H8" s="4">
        <f t="shared" ref="H8:H11" si="1">F8-G8</f>
        <v>44760</v>
      </c>
      <c r="I8" s="5">
        <v>630</v>
      </c>
      <c r="J8" s="5">
        <f t="shared" ref="J8:J11" si="2">H8*I8</f>
        <v>28198800</v>
      </c>
      <c r="K8" s="5">
        <v>28198800</v>
      </c>
      <c r="L8" s="5">
        <f t="shared" ref="L8:L11" si="3">J8-K8</f>
        <v>0</v>
      </c>
      <c r="M8" s="13" t="s">
        <v>32</v>
      </c>
      <c r="N8" s="5">
        <v>20000000</v>
      </c>
      <c r="O8" s="65">
        <v>45730</v>
      </c>
      <c r="P8" s="10" t="s">
        <v>1115</v>
      </c>
    </row>
    <row r="9" spans="1:16" ht="16.5" x14ac:dyDescent="0.3">
      <c r="A9" s="574">
        <f t="shared" si="0"/>
        <v>7</v>
      </c>
      <c r="B9" s="11">
        <v>45751</v>
      </c>
      <c r="C9" s="3" t="s">
        <v>1189</v>
      </c>
      <c r="D9" s="6" t="s">
        <v>25</v>
      </c>
      <c r="E9" s="10"/>
      <c r="F9" s="4">
        <v>45000</v>
      </c>
      <c r="G9" s="307">
        <v>200</v>
      </c>
      <c r="H9" s="4">
        <f t="shared" si="1"/>
        <v>44800</v>
      </c>
      <c r="I9" s="5">
        <v>630</v>
      </c>
      <c r="J9" s="5">
        <f t="shared" si="2"/>
        <v>28224000</v>
      </c>
      <c r="K9" s="5">
        <v>28224000</v>
      </c>
      <c r="L9" s="5">
        <f t="shared" si="3"/>
        <v>0</v>
      </c>
      <c r="M9" s="13" t="s">
        <v>32</v>
      </c>
      <c r="N9" s="5">
        <v>20000000</v>
      </c>
      <c r="O9" s="45">
        <v>45732</v>
      </c>
      <c r="P9" s="10" t="s">
        <v>917</v>
      </c>
    </row>
    <row r="10" spans="1:16" ht="16.5" x14ac:dyDescent="0.3">
      <c r="A10" s="583">
        <f t="shared" si="0"/>
        <v>8</v>
      </c>
      <c r="B10" s="11">
        <v>45756</v>
      </c>
      <c r="C10" s="3" t="s">
        <v>1200</v>
      </c>
      <c r="D10" s="6" t="s">
        <v>25</v>
      </c>
      <c r="E10" s="351"/>
      <c r="F10" s="4">
        <v>55000</v>
      </c>
      <c r="G10" s="610">
        <v>300</v>
      </c>
      <c r="H10" s="4">
        <f t="shared" si="1"/>
        <v>54700</v>
      </c>
      <c r="I10" s="5">
        <v>630</v>
      </c>
      <c r="J10" s="5">
        <f t="shared" si="2"/>
        <v>34461000</v>
      </c>
      <c r="K10" s="5">
        <v>34461000</v>
      </c>
      <c r="L10" s="5">
        <f t="shared" si="3"/>
        <v>0</v>
      </c>
      <c r="M10" s="13" t="s">
        <v>32</v>
      </c>
      <c r="N10" s="543">
        <v>6075000</v>
      </c>
      <c r="O10" s="544">
        <v>45733</v>
      </c>
      <c r="P10" s="351" t="s">
        <v>56</v>
      </c>
    </row>
    <row r="11" spans="1:16" ht="16.5" x14ac:dyDescent="0.3">
      <c r="A11" s="587">
        <f t="shared" si="0"/>
        <v>9</v>
      </c>
      <c r="B11" s="11">
        <v>45758</v>
      </c>
      <c r="C11" s="3" t="s">
        <v>1118</v>
      </c>
      <c r="D11" s="134" t="s">
        <v>27</v>
      </c>
      <c r="E11" s="10"/>
      <c r="F11" s="4">
        <v>45000</v>
      </c>
      <c r="G11" s="10"/>
      <c r="H11" s="4">
        <f t="shared" si="1"/>
        <v>45000</v>
      </c>
      <c r="I11" s="5">
        <v>620</v>
      </c>
      <c r="J11" s="5">
        <f t="shared" si="2"/>
        <v>27900000</v>
      </c>
      <c r="K11" s="5">
        <v>27900000</v>
      </c>
      <c r="L11" s="5">
        <f t="shared" si="3"/>
        <v>0</v>
      </c>
      <c r="M11" s="10"/>
      <c r="N11" s="5">
        <v>32350500</v>
      </c>
      <c r="O11" s="45">
        <v>45736</v>
      </c>
      <c r="P11" s="10"/>
    </row>
    <row r="12" spans="1:16" ht="16.5" x14ac:dyDescent="0.3">
      <c r="A12" s="587"/>
      <c r="B12" s="11"/>
      <c r="C12" s="3"/>
      <c r="D12" s="10"/>
      <c r="E12" s="10"/>
      <c r="F12" s="4"/>
      <c r="G12" s="10"/>
      <c r="H12" s="4"/>
      <c r="I12" s="5"/>
      <c r="J12" s="5"/>
      <c r="K12" s="10"/>
      <c r="L12" s="5"/>
      <c r="M12" s="10"/>
      <c r="N12" s="5">
        <v>17755500</v>
      </c>
      <c r="O12" s="45">
        <v>45753</v>
      </c>
      <c r="P12" s="10" t="s">
        <v>482</v>
      </c>
    </row>
    <row r="13" spans="1:16" ht="16.5" x14ac:dyDescent="0.3">
      <c r="A13" s="587"/>
      <c r="B13" s="10"/>
      <c r="C13" s="3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5">
        <v>10500000</v>
      </c>
      <c r="O13" s="45">
        <v>45754</v>
      </c>
      <c r="P13" s="10" t="s">
        <v>917</v>
      </c>
    </row>
    <row r="14" spans="1:16" ht="16.5" x14ac:dyDescent="0.3">
      <c r="A14" s="587"/>
      <c r="B14" s="10"/>
      <c r="C14" s="3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5">
        <v>11300000</v>
      </c>
      <c r="O14" s="45">
        <v>45756</v>
      </c>
      <c r="P14" s="10" t="s">
        <v>1017</v>
      </c>
    </row>
    <row r="15" spans="1:16" ht="16.5" x14ac:dyDescent="0.3">
      <c r="A15" s="593"/>
      <c r="B15" s="10"/>
      <c r="C15" s="3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5">
        <v>15000000</v>
      </c>
      <c r="O15" s="45">
        <v>45759</v>
      </c>
      <c r="P15" s="10" t="s">
        <v>482</v>
      </c>
    </row>
    <row r="16" spans="1:16" ht="16.5" x14ac:dyDescent="0.3">
      <c r="A16" s="600"/>
      <c r="B16" s="10"/>
      <c r="C16" s="3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5">
        <v>11000000</v>
      </c>
      <c r="O16" s="45">
        <v>45762</v>
      </c>
      <c r="P16" s="10" t="s">
        <v>917</v>
      </c>
    </row>
    <row r="17" spans="1:16" ht="16.5" x14ac:dyDescent="0.3">
      <c r="A17" s="602"/>
      <c r="B17" s="10"/>
      <c r="C17" s="3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5">
        <v>10800000</v>
      </c>
      <c r="O17" s="45">
        <v>45763</v>
      </c>
      <c r="P17" s="10" t="s">
        <v>1017</v>
      </c>
    </row>
    <row r="18" spans="1:16" ht="16.5" x14ac:dyDescent="0.3">
      <c r="A18" s="621"/>
      <c r="B18" s="10"/>
      <c r="C18" s="3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5">
        <v>3528000</v>
      </c>
      <c r="O18" s="45">
        <v>45769</v>
      </c>
      <c r="P18" s="10" t="s">
        <v>1115</v>
      </c>
    </row>
    <row r="19" spans="1:16" ht="16.5" x14ac:dyDescent="0.3">
      <c r="A19" s="621"/>
      <c r="B19" s="10"/>
      <c r="C19" s="3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5">
        <v>11000000</v>
      </c>
      <c r="O19" s="45">
        <v>45769</v>
      </c>
      <c r="P19" s="10" t="s">
        <v>482</v>
      </c>
    </row>
    <row r="20" spans="1:16" ht="16.5" x14ac:dyDescent="0.3">
      <c r="A20" s="624"/>
      <c r="B20" s="10"/>
      <c r="C20" s="3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5">
        <v>27450000</v>
      </c>
      <c r="O20" s="45">
        <v>45770</v>
      </c>
      <c r="P20" s="10" t="s">
        <v>482</v>
      </c>
    </row>
    <row r="22" spans="1:16" x14ac:dyDescent="0.25">
      <c r="M22" s="799" t="s">
        <v>55</v>
      </c>
      <c r="N22" s="668">
        <f>SUM(J3:J16)</f>
        <v>263420300</v>
      </c>
      <c r="O22" s="668"/>
    </row>
    <row r="23" spans="1:16" x14ac:dyDescent="0.25">
      <c r="M23" s="799"/>
      <c r="N23" s="668"/>
      <c r="O23" s="668"/>
    </row>
    <row r="25" spans="1:16" x14ac:dyDescent="0.25">
      <c r="M25" s="799" t="s">
        <v>66</v>
      </c>
      <c r="N25" s="668">
        <f>SUM(K3:K16)</f>
        <v>263420300</v>
      </c>
      <c r="O25" s="668" t="e">
        <f>#REF!+#REF!</f>
        <v>#REF!</v>
      </c>
    </row>
    <row r="26" spans="1:16" x14ac:dyDescent="0.25">
      <c r="M26" s="799"/>
      <c r="N26" s="668"/>
      <c r="O26" s="668"/>
    </row>
    <row r="28" spans="1:16" x14ac:dyDescent="0.25">
      <c r="M28" s="799" t="s">
        <v>71</v>
      </c>
      <c r="N28" s="668">
        <f>N22-N25</f>
        <v>0</v>
      </c>
      <c r="O28" s="668" t="e">
        <f>N22-O25</f>
        <v>#REF!</v>
      </c>
    </row>
    <row r="29" spans="1:16" x14ac:dyDescent="0.25">
      <c r="M29" s="799"/>
      <c r="N29" s="668"/>
      <c r="O29" s="668"/>
    </row>
  </sheetData>
  <mergeCells count="22">
    <mergeCell ref="P1:P2"/>
    <mergeCell ref="L1:L2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M28:M29"/>
    <mergeCell ref="N28:O29"/>
    <mergeCell ref="M1:M2"/>
    <mergeCell ref="N1:N2"/>
    <mergeCell ref="O1:O2"/>
    <mergeCell ref="M22:M23"/>
    <mergeCell ref="N22:O23"/>
    <mergeCell ref="M25:M26"/>
    <mergeCell ref="N25:O26"/>
  </mergeCells>
  <pageMargins left="0.7" right="0.7" top="0.75" bottom="0.75" header="0.3" footer="0.3"/>
  <pageSetup scale="50" orientation="landscape" r:id="rId1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8"/>
  <sheetViews>
    <sheetView topLeftCell="E1" workbookViewId="0">
      <selection activeCell="J14" sqref="J14"/>
    </sheetView>
  </sheetViews>
  <sheetFormatPr baseColWidth="10" defaultRowHeight="15" x14ac:dyDescent="0.25"/>
  <cols>
    <col min="3" max="3" width="13.85546875" customWidth="1"/>
    <col min="4" max="4" width="9.28515625" customWidth="1"/>
    <col min="5" max="5" width="15.28515625" customWidth="1"/>
    <col min="6" max="6" width="11" customWidth="1"/>
    <col min="7" max="7" width="13" customWidth="1"/>
    <col min="8" max="8" width="20.5703125" customWidth="1"/>
    <col min="10" max="10" width="18.85546875" customWidth="1"/>
    <col min="11" max="11" width="17.42578125" customWidth="1"/>
    <col min="12" max="12" width="16.85546875" customWidth="1"/>
    <col min="13" max="13" width="19" customWidth="1"/>
    <col min="14" max="14" width="13.85546875" customWidth="1"/>
  </cols>
  <sheetData>
    <row r="1" spans="1:15" x14ac:dyDescent="0.25">
      <c r="A1" s="665" t="s">
        <v>281</v>
      </c>
      <c r="B1" s="665" t="s">
        <v>9</v>
      </c>
      <c r="C1" s="665" t="s">
        <v>0</v>
      </c>
      <c r="D1" s="665" t="s">
        <v>1</v>
      </c>
      <c r="E1" s="665" t="s">
        <v>24</v>
      </c>
      <c r="F1" s="665" t="s">
        <v>2</v>
      </c>
      <c r="G1" s="665" t="s">
        <v>3</v>
      </c>
      <c r="H1" s="665" t="s">
        <v>4</v>
      </c>
      <c r="I1" s="665" t="s">
        <v>5</v>
      </c>
      <c r="J1" s="665" t="s">
        <v>6</v>
      </c>
      <c r="K1" s="665" t="s">
        <v>29</v>
      </c>
      <c r="L1" s="665" t="s">
        <v>158</v>
      </c>
      <c r="M1" s="665" t="s">
        <v>33</v>
      </c>
      <c r="N1" s="665" t="s">
        <v>7</v>
      </c>
      <c r="O1" s="665" t="s">
        <v>9</v>
      </c>
    </row>
    <row r="2" spans="1:15" x14ac:dyDescent="0.25">
      <c r="A2" s="666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  <c r="O2" s="666"/>
    </row>
    <row r="3" spans="1:15" ht="16.5" x14ac:dyDescent="0.3">
      <c r="A3" s="234">
        <v>1</v>
      </c>
      <c r="B3" s="45">
        <v>45435</v>
      </c>
      <c r="C3" s="192" t="s">
        <v>404</v>
      </c>
      <c r="D3" s="134" t="s">
        <v>27</v>
      </c>
      <c r="E3" s="235"/>
      <c r="F3" s="4">
        <v>45000</v>
      </c>
      <c r="G3" s="235">
        <v>40</v>
      </c>
      <c r="H3" s="4">
        <f>F3-G3</f>
        <v>44960</v>
      </c>
      <c r="I3" s="5">
        <v>670</v>
      </c>
      <c r="J3" s="5">
        <f>H3*I3</f>
        <v>30123200</v>
      </c>
      <c r="K3" s="236">
        <v>30123200</v>
      </c>
      <c r="L3" s="236">
        <f>J3-K3</f>
        <v>0</v>
      </c>
      <c r="M3" s="240" t="s">
        <v>32</v>
      </c>
      <c r="N3" s="5">
        <v>30000000</v>
      </c>
      <c r="O3" s="65">
        <v>45435</v>
      </c>
    </row>
    <row r="4" spans="1:15" ht="16.5" x14ac:dyDescent="0.3">
      <c r="A4" s="234">
        <f>A3+1</f>
        <v>2</v>
      </c>
      <c r="B4" s="45"/>
      <c r="C4" s="192"/>
      <c r="D4" s="134"/>
      <c r="E4" s="235"/>
      <c r="F4" s="4"/>
      <c r="G4" s="235"/>
      <c r="H4" s="4"/>
      <c r="I4" s="5"/>
      <c r="J4" s="5"/>
      <c r="K4" s="5"/>
      <c r="L4" s="5"/>
      <c r="M4" s="119"/>
      <c r="N4" s="5"/>
      <c r="O4" s="235"/>
    </row>
    <row r="5" spans="1:15" ht="16.5" x14ac:dyDescent="0.3">
      <c r="A5" s="234">
        <f>A4+1</f>
        <v>3</v>
      </c>
      <c r="B5" s="45"/>
      <c r="C5" s="192"/>
      <c r="D5" s="134"/>
      <c r="E5" s="235"/>
      <c r="F5" s="4"/>
      <c r="G5" s="235"/>
      <c r="H5" s="4"/>
      <c r="I5" s="5"/>
      <c r="J5" s="5"/>
      <c r="K5" s="5"/>
      <c r="L5" s="5"/>
      <c r="M5" s="13"/>
      <c r="N5" s="5"/>
      <c r="O5" s="235"/>
    </row>
    <row r="6" spans="1:15" ht="16.5" x14ac:dyDescent="0.3">
      <c r="A6" s="234">
        <f>A5+1</f>
        <v>4</v>
      </c>
      <c r="B6" s="234"/>
      <c r="C6" s="3"/>
      <c r="D6" s="6"/>
      <c r="E6" s="235"/>
      <c r="F6" s="4"/>
      <c r="G6" s="235"/>
      <c r="H6" s="4"/>
      <c r="I6" s="5"/>
      <c r="J6" s="5"/>
      <c r="K6" s="5"/>
      <c r="L6" s="5"/>
      <c r="M6" s="13"/>
      <c r="N6" s="5"/>
      <c r="O6" s="235"/>
    </row>
    <row r="7" spans="1:15" ht="16.5" x14ac:dyDescent="0.3">
      <c r="A7" s="234">
        <f>A6+1</f>
        <v>5</v>
      </c>
      <c r="B7" s="234"/>
      <c r="C7" s="3"/>
      <c r="D7" s="6"/>
      <c r="E7" s="235"/>
      <c r="F7" s="4"/>
      <c r="G7" s="235"/>
      <c r="H7" s="4"/>
      <c r="I7" s="5"/>
      <c r="J7" s="5"/>
      <c r="K7" s="5"/>
      <c r="L7" s="5"/>
      <c r="M7" s="13"/>
      <c r="N7" s="5"/>
      <c r="O7" s="235"/>
    </row>
    <row r="8" spans="1:15" ht="16.5" x14ac:dyDescent="0.3">
      <c r="A8" s="234">
        <f>A7+1</f>
        <v>6</v>
      </c>
      <c r="B8" s="234"/>
      <c r="C8" s="3"/>
      <c r="D8" s="134"/>
      <c r="E8" s="235"/>
      <c r="F8" s="4"/>
      <c r="G8" s="235"/>
      <c r="H8" s="4"/>
      <c r="I8" s="5"/>
      <c r="J8" s="5"/>
      <c r="K8" s="5"/>
      <c r="L8" s="5"/>
      <c r="M8" s="13"/>
      <c r="N8" s="5"/>
      <c r="O8" s="235"/>
    </row>
    <row r="11" spans="1:15" x14ac:dyDescent="0.25">
      <c r="M11" s="799" t="s">
        <v>55</v>
      </c>
      <c r="N11" s="668">
        <f>SUM(J3:J8)</f>
        <v>30123200</v>
      </c>
      <c r="O11" s="668"/>
    </row>
    <row r="12" spans="1:15" x14ac:dyDescent="0.25">
      <c r="M12" s="799"/>
      <c r="N12" s="668"/>
      <c r="O12" s="668"/>
    </row>
    <row r="14" spans="1:15" x14ac:dyDescent="0.25">
      <c r="M14" s="799" t="s">
        <v>66</v>
      </c>
      <c r="N14" s="668">
        <f>SUM(K3:K8)</f>
        <v>30123200</v>
      </c>
      <c r="O14" s="668" t="e">
        <f>#REF!+#REF!</f>
        <v>#REF!</v>
      </c>
    </row>
    <row r="15" spans="1:15" x14ac:dyDescent="0.25">
      <c r="M15" s="799"/>
      <c r="N15" s="668"/>
      <c r="O15" s="668"/>
    </row>
    <row r="17" spans="13:15" x14ac:dyDescent="0.25">
      <c r="M17" s="799" t="s">
        <v>71</v>
      </c>
      <c r="N17" s="668">
        <f>N11-N14</f>
        <v>0</v>
      </c>
      <c r="O17" s="668" t="e">
        <f>N11-O14</f>
        <v>#REF!</v>
      </c>
    </row>
    <row r="18" spans="13:15" x14ac:dyDescent="0.25">
      <c r="M18" s="799"/>
      <c r="N18" s="668"/>
      <c r="O18" s="668"/>
    </row>
  </sheetData>
  <mergeCells count="21">
    <mergeCell ref="M17:M18"/>
    <mergeCell ref="N17:O18"/>
    <mergeCell ref="M1:M2"/>
    <mergeCell ref="N1:N2"/>
    <mergeCell ref="O1:O2"/>
    <mergeCell ref="M11:M12"/>
    <mergeCell ref="N11:O12"/>
    <mergeCell ref="M14:M15"/>
    <mergeCell ref="N14:O15"/>
    <mergeCell ref="L1:L2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</mergeCells>
  <pageMargins left="0.7" right="0.7" top="0.75" bottom="0.75" header="0.3" footer="0.3"/>
  <pageSetup orientation="portrait" r:id="rId1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"/>
  <sheetViews>
    <sheetView topLeftCell="E1" workbookViewId="0">
      <selection activeCell="L29" sqref="L29"/>
    </sheetView>
  </sheetViews>
  <sheetFormatPr baseColWidth="10" defaultRowHeight="15" x14ac:dyDescent="0.25"/>
  <cols>
    <col min="3" max="3" width="14.140625" customWidth="1"/>
    <col min="4" max="4" width="9.28515625" customWidth="1"/>
    <col min="5" max="5" width="15.28515625" customWidth="1"/>
    <col min="6" max="6" width="11" customWidth="1"/>
    <col min="7" max="7" width="13" customWidth="1"/>
    <col min="8" max="8" width="20.5703125" customWidth="1"/>
    <col min="9" max="9" width="8" customWidth="1"/>
    <col min="10" max="10" width="18.85546875" customWidth="1"/>
    <col min="11" max="11" width="17.42578125" customWidth="1"/>
    <col min="12" max="12" width="16.85546875" customWidth="1"/>
    <col min="13" max="13" width="19" customWidth="1"/>
    <col min="14" max="14" width="14.85546875" customWidth="1"/>
  </cols>
  <sheetData>
    <row r="1" spans="1:16" x14ac:dyDescent="0.25">
      <c r="A1" s="665" t="s">
        <v>281</v>
      </c>
      <c r="B1" s="665" t="s">
        <v>9</v>
      </c>
      <c r="C1" s="665" t="s">
        <v>0</v>
      </c>
      <c r="D1" s="665" t="s">
        <v>1</v>
      </c>
      <c r="E1" s="665" t="s">
        <v>24</v>
      </c>
      <c r="F1" s="665" t="s">
        <v>2</v>
      </c>
      <c r="G1" s="665" t="s">
        <v>3</v>
      </c>
      <c r="H1" s="665" t="s">
        <v>4</v>
      </c>
      <c r="I1" s="665" t="s">
        <v>5</v>
      </c>
      <c r="J1" s="665" t="s">
        <v>6</v>
      </c>
      <c r="K1" s="665" t="s">
        <v>29</v>
      </c>
      <c r="L1" s="665" t="s">
        <v>158</v>
      </c>
      <c r="M1" s="665" t="s">
        <v>33</v>
      </c>
      <c r="N1" s="665" t="s">
        <v>7</v>
      </c>
      <c r="O1" s="665" t="s">
        <v>9</v>
      </c>
      <c r="P1" s="665" t="s">
        <v>67</v>
      </c>
    </row>
    <row r="2" spans="1:16" x14ac:dyDescent="0.25">
      <c r="A2" s="666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  <c r="O2" s="666"/>
      <c r="P2" s="666"/>
    </row>
    <row r="3" spans="1:16" ht="16.5" x14ac:dyDescent="0.3">
      <c r="A3" s="237">
        <v>1</v>
      </c>
      <c r="B3" s="45">
        <v>45553</v>
      </c>
      <c r="C3" s="192" t="s">
        <v>519</v>
      </c>
      <c r="D3" s="134" t="s">
        <v>27</v>
      </c>
      <c r="E3" s="238"/>
      <c r="F3" s="4">
        <v>45000</v>
      </c>
      <c r="G3" s="238"/>
      <c r="H3" s="4">
        <f>F3-G3</f>
        <v>45000</v>
      </c>
      <c r="I3" s="5">
        <v>615</v>
      </c>
      <c r="J3" s="5">
        <f>H3*I3</f>
        <v>27675000</v>
      </c>
      <c r="K3" s="236">
        <v>27675000</v>
      </c>
      <c r="L3" s="236">
        <f>J3-K3</f>
        <v>0</v>
      </c>
      <c r="M3" s="240"/>
      <c r="N3" s="236">
        <v>4050000</v>
      </c>
      <c r="O3" s="65">
        <v>45553</v>
      </c>
      <c r="P3" s="10" t="s">
        <v>227</v>
      </c>
    </row>
    <row r="4" spans="1:16" ht="16.5" x14ac:dyDescent="0.3">
      <c r="A4" s="237">
        <f>A3+1</f>
        <v>2</v>
      </c>
      <c r="B4" s="45">
        <v>45553</v>
      </c>
      <c r="C4" s="192" t="s">
        <v>520</v>
      </c>
      <c r="D4" s="134" t="s">
        <v>27</v>
      </c>
      <c r="E4" s="238"/>
      <c r="F4" s="4">
        <v>45000</v>
      </c>
      <c r="G4" s="238"/>
      <c r="H4" s="4">
        <f>F4-G4</f>
        <v>45000</v>
      </c>
      <c r="I4" s="5">
        <v>615</v>
      </c>
      <c r="J4" s="5">
        <f>H4*I4</f>
        <v>27675000</v>
      </c>
      <c r="K4" s="236">
        <v>27675000</v>
      </c>
      <c r="L4" s="236">
        <f>J4-K4</f>
        <v>0</v>
      </c>
      <c r="M4" s="240"/>
      <c r="N4" s="236">
        <v>106539300</v>
      </c>
      <c r="O4" s="65">
        <v>45569</v>
      </c>
      <c r="P4" s="10"/>
    </row>
    <row r="5" spans="1:16" ht="16.5" x14ac:dyDescent="0.3">
      <c r="A5" s="237">
        <f>A4+1</f>
        <v>3</v>
      </c>
      <c r="B5" s="45">
        <v>45555</v>
      </c>
      <c r="C5" s="192" t="s">
        <v>522</v>
      </c>
      <c r="D5" s="134" t="s">
        <v>27</v>
      </c>
      <c r="E5" s="238"/>
      <c r="F5" s="4">
        <v>45000</v>
      </c>
      <c r="G5" s="238">
        <v>0</v>
      </c>
      <c r="H5" s="4">
        <f>F5-G5</f>
        <v>45000</v>
      </c>
      <c r="I5" s="5">
        <v>615</v>
      </c>
      <c r="J5" s="5">
        <f>H5*I5</f>
        <v>27675000</v>
      </c>
      <c r="K5" s="236">
        <v>27675000</v>
      </c>
      <c r="L5" s="236">
        <f>J5-K5</f>
        <v>0</v>
      </c>
      <c r="M5" s="240"/>
      <c r="N5" s="236"/>
      <c r="O5" s="65"/>
      <c r="P5" s="10"/>
    </row>
    <row r="6" spans="1:16" ht="16.5" x14ac:dyDescent="0.3">
      <c r="A6" s="237">
        <f>A5+1</f>
        <v>4</v>
      </c>
      <c r="B6" s="45">
        <v>45555</v>
      </c>
      <c r="C6" s="3" t="s">
        <v>368</v>
      </c>
      <c r="D6" s="134" t="s">
        <v>27</v>
      </c>
      <c r="E6" s="238"/>
      <c r="F6" s="4">
        <v>45000</v>
      </c>
      <c r="G6" s="238">
        <v>180</v>
      </c>
      <c r="H6" s="4">
        <f>F6-G6</f>
        <v>44820</v>
      </c>
      <c r="I6" s="5">
        <v>615</v>
      </c>
      <c r="J6" s="5">
        <f>H6*I6</f>
        <v>27564300</v>
      </c>
      <c r="K6" s="236">
        <v>27564300</v>
      </c>
      <c r="L6" s="236">
        <f>J6-K6</f>
        <v>0</v>
      </c>
      <c r="M6" s="13"/>
      <c r="N6" s="5"/>
      <c r="O6" s="238"/>
      <c r="P6" s="10"/>
    </row>
    <row r="7" spans="1:16" ht="16.5" x14ac:dyDescent="0.3">
      <c r="A7" s="237">
        <f>A6+1</f>
        <v>5</v>
      </c>
      <c r="B7" s="237"/>
      <c r="C7" s="3"/>
      <c r="D7" s="6"/>
      <c r="E7" s="238"/>
      <c r="F7" s="4"/>
      <c r="G7" s="238"/>
      <c r="H7" s="4"/>
      <c r="I7" s="5"/>
      <c r="J7" s="5"/>
      <c r="K7" s="5"/>
      <c r="L7" s="5"/>
      <c r="M7" s="13"/>
      <c r="N7" s="5"/>
      <c r="O7" s="238"/>
      <c r="P7" s="10"/>
    </row>
    <row r="8" spans="1:16" ht="16.5" x14ac:dyDescent="0.3">
      <c r="A8" s="237">
        <f>A7+1</f>
        <v>6</v>
      </c>
      <c r="B8" s="237"/>
      <c r="C8" s="3"/>
      <c r="D8" s="134"/>
      <c r="E8" s="238"/>
      <c r="F8" s="4"/>
      <c r="G8" s="238"/>
      <c r="H8" s="4"/>
      <c r="I8" s="5"/>
      <c r="J8" s="5"/>
      <c r="K8" s="5"/>
      <c r="L8" s="5"/>
      <c r="M8" s="13"/>
      <c r="N8" s="5"/>
      <c r="O8" s="238"/>
      <c r="P8" s="10"/>
    </row>
    <row r="11" spans="1:16" x14ac:dyDescent="0.25">
      <c r="M11" s="799" t="s">
        <v>55</v>
      </c>
      <c r="N11" s="668">
        <f>SUM(J3:J8)</f>
        <v>110589300</v>
      </c>
      <c r="O11" s="668"/>
    </row>
    <row r="12" spans="1:16" x14ac:dyDescent="0.25">
      <c r="M12" s="799"/>
      <c r="N12" s="668"/>
      <c r="O12" s="668"/>
    </row>
    <row r="14" spans="1:16" x14ac:dyDescent="0.25">
      <c r="M14" s="799" t="s">
        <v>66</v>
      </c>
      <c r="N14" s="668">
        <f>SUM(K3:K8)</f>
        <v>110589300</v>
      </c>
      <c r="O14" s="668" t="e">
        <f>#REF!+#REF!</f>
        <v>#REF!</v>
      </c>
    </row>
    <row r="15" spans="1:16" x14ac:dyDescent="0.25">
      <c r="M15" s="799"/>
      <c r="N15" s="668"/>
      <c r="O15" s="668"/>
    </row>
    <row r="17" spans="13:15" x14ac:dyDescent="0.25">
      <c r="M17" s="799" t="s">
        <v>71</v>
      </c>
      <c r="N17" s="668">
        <f>N11-N14</f>
        <v>0</v>
      </c>
      <c r="O17" s="668" t="e">
        <f>N11-O14</f>
        <v>#REF!</v>
      </c>
    </row>
    <row r="18" spans="13:15" x14ac:dyDescent="0.25">
      <c r="M18" s="799"/>
      <c r="N18" s="668"/>
      <c r="O18" s="668"/>
    </row>
  </sheetData>
  <mergeCells count="22">
    <mergeCell ref="L1:L2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P1:P2"/>
    <mergeCell ref="M17:M18"/>
    <mergeCell ref="N17:O18"/>
    <mergeCell ref="M1:M2"/>
    <mergeCell ref="N1:N2"/>
    <mergeCell ref="O1:O2"/>
    <mergeCell ref="M11:M12"/>
    <mergeCell ref="N11:O12"/>
    <mergeCell ref="M14:M15"/>
    <mergeCell ref="N14:O15"/>
  </mergeCells>
  <pageMargins left="0.7" right="0.7" top="0.75" bottom="0.75" header="0.3" footer="0.3"/>
  <pageSetup scale="5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5"/>
  <sheetViews>
    <sheetView topLeftCell="A31" workbookViewId="0">
      <selection activeCell="E41" sqref="E41:F45"/>
    </sheetView>
  </sheetViews>
  <sheetFormatPr baseColWidth="10" defaultRowHeight="15" x14ac:dyDescent="0.25"/>
  <cols>
    <col min="6" max="6" width="14.5703125" customWidth="1"/>
    <col min="8" max="8" width="10.42578125" customWidth="1"/>
  </cols>
  <sheetData>
    <row r="1" spans="1:8" x14ac:dyDescent="0.25">
      <c r="C1" s="698" t="s">
        <v>325</v>
      </c>
      <c r="D1" s="698"/>
      <c r="E1" s="698"/>
      <c r="F1" s="698"/>
    </row>
    <row r="3" spans="1:8" x14ac:dyDescent="0.25">
      <c r="A3" s="667" t="s">
        <v>281</v>
      </c>
      <c r="B3" s="667" t="s">
        <v>0</v>
      </c>
      <c r="C3" s="667" t="s">
        <v>79</v>
      </c>
      <c r="D3" s="680"/>
      <c r="E3" s="667" t="s">
        <v>5</v>
      </c>
      <c r="F3" s="680"/>
      <c r="G3" s="667" t="s">
        <v>107</v>
      </c>
      <c r="H3" s="667" t="s">
        <v>9</v>
      </c>
    </row>
    <row r="4" spans="1:8" x14ac:dyDescent="0.25">
      <c r="A4" s="667"/>
      <c r="B4" s="667"/>
      <c r="C4" s="681"/>
      <c r="D4" s="682"/>
      <c r="E4" s="681"/>
      <c r="F4" s="682"/>
      <c r="G4" s="681"/>
      <c r="H4" s="681"/>
    </row>
    <row r="5" spans="1:8" x14ac:dyDescent="0.25">
      <c r="A5" s="188">
        <v>1</v>
      </c>
      <c r="B5" s="93" t="s">
        <v>324</v>
      </c>
      <c r="C5" s="651">
        <v>800</v>
      </c>
      <c r="D5" s="652"/>
      <c r="E5" s="678">
        <v>730</v>
      </c>
      <c r="F5" s="679"/>
      <c r="G5" s="15">
        <f t="shared" ref="G5:G10" si="0">C5*E5</f>
        <v>584000</v>
      </c>
      <c r="H5" s="171" t="s">
        <v>323</v>
      </c>
    </row>
    <row r="6" spans="1:8" x14ac:dyDescent="0.25">
      <c r="A6" s="188">
        <f>A5+1</f>
        <v>2</v>
      </c>
      <c r="B6" s="93" t="s">
        <v>108</v>
      </c>
      <c r="C6" s="651">
        <v>600</v>
      </c>
      <c r="D6" s="652"/>
      <c r="E6" s="678">
        <v>730</v>
      </c>
      <c r="F6" s="679"/>
      <c r="G6" s="15">
        <f t="shared" si="0"/>
        <v>438000</v>
      </c>
      <c r="H6" s="171" t="s">
        <v>323</v>
      </c>
    </row>
    <row r="7" spans="1:8" x14ac:dyDescent="0.25">
      <c r="A7" s="188">
        <f t="shared" ref="A7:A35" si="1">A6+1</f>
        <v>3</v>
      </c>
      <c r="B7" s="93" t="s">
        <v>326</v>
      </c>
      <c r="C7" s="651">
        <v>800</v>
      </c>
      <c r="D7" s="652"/>
      <c r="E7" s="678">
        <v>730</v>
      </c>
      <c r="F7" s="679"/>
      <c r="G7" s="15">
        <f t="shared" si="0"/>
        <v>584000</v>
      </c>
      <c r="H7" s="171" t="s">
        <v>323</v>
      </c>
    </row>
    <row r="8" spans="1:8" x14ac:dyDescent="0.25">
      <c r="A8" s="188">
        <f t="shared" si="1"/>
        <v>4</v>
      </c>
      <c r="B8" s="93" t="s">
        <v>328</v>
      </c>
      <c r="C8" s="651">
        <v>800</v>
      </c>
      <c r="D8" s="652"/>
      <c r="E8" s="678">
        <v>730</v>
      </c>
      <c r="F8" s="679"/>
      <c r="G8" s="15">
        <f t="shared" si="0"/>
        <v>584000</v>
      </c>
      <c r="H8" s="171" t="s">
        <v>327</v>
      </c>
    </row>
    <row r="9" spans="1:8" x14ac:dyDescent="0.25">
      <c r="A9" s="188">
        <f t="shared" si="1"/>
        <v>5</v>
      </c>
      <c r="B9" s="93" t="s">
        <v>102</v>
      </c>
      <c r="C9" s="651">
        <v>1000</v>
      </c>
      <c r="D9" s="652"/>
      <c r="E9" s="678">
        <v>730</v>
      </c>
      <c r="F9" s="679"/>
      <c r="G9" s="15">
        <f t="shared" si="0"/>
        <v>730000</v>
      </c>
      <c r="H9" s="171" t="s">
        <v>370</v>
      </c>
    </row>
    <row r="10" spans="1:8" x14ac:dyDescent="0.25">
      <c r="A10" s="188">
        <f t="shared" si="1"/>
        <v>6</v>
      </c>
      <c r="B10" s="93" t="s">
        <v>118</v>
      </c>
      <c r="C10" s="651">
        <v>1000</v>
      </c>
      <c r="D10" s="652"/>
      <c r="E10" s="678">
        <v>730</v>
      </c>
      <c r="F10" s="679"/>
      <c r="G10" s="15">
        <f t="shared" si="0"/>
        <v>730000</v>
      </c>
      <c r="H10" s="171" t="s">
        <v>370</v>
      </c>
    </row>
    <row r="11" spans="1:8" x14ac:dyDescent="0.25">
      <c r="A11" s="188">
        <f t="shared" si="1"/>
        <v>7</v>
      </c>
      <c r="B11" s="93"/>
      <c r="C11" s="651"/>
      <c r="D11" s="652"/>
      <c r="E11" s="678"/>
      <c r="F11" s="679"/>
      <c r="G11" s="15"/>
      <c r="H11" s="171"/>
    </row>
    <row r="12" spans="1:8" x14ac:dyDescent="0.25">
      <c r="A12" s="188">
        <f t="shared" si="1"/>
        <v>8</v>
      </c>
      <c r="B12" s="93"/>
      <c r="C12" s="651"/>
      <c r="D12" s="652"/>
      <c r="E12" s="678"/>
      <c r="F12" s="679"/>
      <c r="G12" s="15"/>
      <c r="H12" s="171"/>
    </row>
    <row r="13" spans="1:8" x14ac:dyDescent="0.25">
      <c r="A13" s="188">
        <f t="shared" si="1"/>
        <v>9</v>
      </c>
      <c r="B13" s="93"/>
      <c r="C13" s="651"/>
      <c r="D13" s="652"/>
      <c r="E13" s="678"/>
      <c r="F13" s="679"/>
      <c r="G13" s="15"/>
      <c r="H13" s="171"/>
    </row>
    <row r="14" spans="1:8" x14ac:dyDescent="0.25">
      <c r="A14" s="188">
        <f t="shared" si="1"/>
        <v>10</v>
      </c>
      <c r="B14" s="93"/>
      <c r="C14" s="651"/>
      <c r="D14" s="652"/>
      <c r="E14" s="678"/>
      <c r="F14" s="679"/>
      <c r="G14" s="15"/>
      <c r="H14" s="171"/>
    </row>
    <row r="15" spans="1:8" x14ac:dyDescent="0.25">
      <c r="A15" s="188">
        <f t="shared" si="1"/>
        <v>11</v>
      </c>
      <c r="B15" s="93"/>
      <c r="C15" s="651"/>
      <c r="D15" s="652"/>
      <c r="E15" s="678"/>
      <c r="F15" s="679"/>
      <c r="G15" s="15"/>
      <c r="H15" s="171"/>
    </row>
    <row r="16" spans="1:8" x14ac:dyDescent="0.25">
      <c r="A16" s="188">
        <f t="shared" si="1"/>
        <v>12</v>
      </c>
      <c r="B16" s="93"/>
      <c r="C16" s="651"/>
      <c r="D16" s="652"/>
      <c r="E16" s="678"/>
      <c r="F16" s="679"/>
      <c r="G16" s="15"/>
      <c r="H16" s="11"/>
    </row>
    <row r="17" spans="1:8" x14ac:dyDescent="0.25">
      <c r="A17" s="188">
        <f t="shared" si="1"/>
        <v>13</v>
      </c>
      <c r="B17" s="93"/>
      <c r="C17" s="651"/>
      <c r="D17" s="652"/>
      <c r="E17" s="678"/>
      <c r="F17" s="679"/>
      <c r="G17" s="15"/>
      <c r="H17" s="11"/>
    </row>
    <row r="18" spans="1:8" x14ac:dyDescent="0.25">
      <c r="A18" s="188">
        <f t="shared" si="1"/>
        <v>14</v>
      </c>
      <c r="B18" s="93"/>
      <c r="C18" s="651"/>
      <c r="D18" s="652"/>
      <c r="E18" s="678"/>
      <c r="F18" s="679"/>
      <c r="G18" s="15"/>
      <c r="H18" s="11"/>
    </row>
    <row r="19" spans="1:8" x14ac:dyDescent="0.25">
      <c r="A19" s="188">
        <f t="shared" si="1"/>
        <v>15</v>
      </c>
      <c r="B19" s="93"/>
      <c r="C19" s="651"/>
      <c r="D19" s="652"/>
      <c r="E19" s="678"/>
      <c r="F19" s="679"/>
      <c r="G19" s="15"/>
      <c r="H19" s="11"/>
    </row>
    <row r="20" spans="1:8" x14ac:dyDescent="0.25">
      <c r="A20" s="188">
        <f t="shared" si="1"/>
        <v>16</v>
      </c>
      <c r="B20" s="93"/>
      <c r="C20" s="651"/>
      <c r="D20" s="652"/>
      <c r="E20" s="678"/>
      <c r="F20" s="679"/>
      <c r="G20" s="15"/>
      <c r="H20" s="11"/>
    </row>
    <row r="21" spans="1:8" x14ac:dyDescent="0.25">
      <c r="A21" s="188">
        <f t="shared" si="1"/>
        <v>17</v>
      </c>
      <c r="B21" s="93"/>
      <c r="C21" s="651"/>
      <c r="D21" s="652"/>
      <c r="E21" s="678"/>
      <c r="F21" s="679"/>
      <c r="G21" s="15"/>
      <c r="H21" s="11"/>
    </row>
    <row r="22" spans="1:8" x14ac:dyDescent="0.25">
      <c r="A22" s="188">
        <f t="shared" si="1"/>
        <v>18</v>
      </c>
      <c r="B22" s="93"/>
      <c r="C22" s="651"/>
      <c r="D22" s="652"/>
      <c r="E22" s="678"/>
      <c r="F22" s="679"/>
      <c r="G22" s="15"/>
      <c r="H22" s="11"/>
    </row>
    <row r="23" spans="1:8" x14ac:dyDescent="0.25">
      <c r="A23" s="188">
        <f t="shared" si="1"/>
        <v>19</v>
      </c>
      <c r="B23" s="93"/>
      <c r="C23" s="651"/>
      <c r="D23" s="652"/>
      <c r="E23" s="678"/>
      <c r="F23" s="679"/>
      <c r="G23" s="15"/>
      <c r="H23" s="171"/>
    </row>
    <row r="24" spans="1:8" x14ac:dyDescent="0.25">
      <c r="A24" s="188">
        <f t="shared" si="1"/>
        <v>20</v>
      </c>
      <c r="B24" s="93"/>
      <c r="C24" s="651"/>
      <c r="D24" s="652"/>
      <c r="E24" s="678"/>
      <c r="F24" s="679"/>
      <c r="G24" s="15"/>
      <c r="H24" s="171"/>
    </row>
    <row r="25" spans="1:8" x14ac:dyDescent="0.25">
      <c r="A25" s="188">
        <f t="shared" si="1"/>
        <v>21</v>
      </c>
      <c r="B25" s="93"/>
      <c r="C25" s="651"/>
      <c r="D25" s="652"/>
      <c r="E25" s="678"/>
      <c r="F25" s="679"/>
      <c r="G25" s="15"/>
      <c r="H25" s="11"/>
    </row>
    <row r="26" spans="1:8" x14ac:dyDescent="0.25">
      <c r="A26" s="188">
        <f t="shared" si="1"/>
        <v>22</v>
      </c>
      <c r="B26" s="93"/>
      <c r="C26" s="651"/>
      <c r="D26" s="652"/>
      <c r="E26" s="678"/>
      <c r="F26" s="679"/>
      <c r="G26" s="15"/>
      <c r="H26" s="11"/>
    </row>
    <row r="27" spans="1:8" x14ac:dyDescent="0.25">
      <c r="A27" s="188">
        <f t="shared" si="1"/>
        <v>23</v>
      </c>
      <c r="B27" s="93"/>
      <c r="C27" s="651"/>
      <c r="D27" s="652"/>
      <c r="E27" s="678"/>
      <c r="F27" s="679"/>
      <c r="G27" s="15"/>
      <c r="H27" s="11"/>
    </row>
    <row r="28" spans="1:8" x14ac:dyDescent="0.25">
      <c r="A28" s="188">
        <f t="shared" si="1"/>
        <v>24</v>
      </c>
      <c r="B28" s="93"/>
      <c r="C28" s="651"/>
      <c r="D28" s="652"/>
      <c r="E28" s="678"/>
      <c r="F28" s="679"/>
      <c r="G28" s="15"/>
      <c r="H28" s="11"/>
    </row>
    <row r="29" spans="1:8" x14ac:dyDescent="0.25">
      <c r="A29" s="188">
        <f t="shared" si="1"/>
        <v>25</v>
      </c>
      <c r="B29" s="93"/>
      <c r="C29" s="651"/>
      <c r="D29" s="652"/>
      <c r="E29" s="678"/>
      <c r="F29" s="679"/>
      <c r="G29" s="15"/>
      <c r="H29" s="11"/>
    </row>
    <row r="30" spans="1:8" x14ac:dyDescent="0.25">
      <c r="A30" s="188">
        <f t="shared" si="1"/>
        <v>26</v>
      </c>
      <c r="B30" s="93"/>
      <c r="C30" s="651"/>
      <c r="D30" s="652"/>
      <c r="E30" s="678"/>
      <c r="F30" s="679"/>
      <c r="G30" s="15"/>
      <c r="H30" s="11"/>
    </row>
    <row r="31" spans="1:8" x14ac:dyDescent="0.25">
      <c r="A31" s="188">
        <f t="shared" si="1"/>
        <v>27</v>
      </c>
      <c r="B31" s="93"/>
      <c r="C31" s="651"/>
      <c r="D31" s="652"/>
      <c r="E31" s="678"/>
      <c r="F31" s="679"/>
      <c r="G31" s="15"/>
      <c r="H31" s="11"/>
    </row>
    <row r="32" spans="1:8" x14ac:dyDescent="0.25">
      <c r="A32" s="188">
        <f t="shared" si="1"/>
        <v>28</v>
      </c>
      <c r="B32" s="93"/>
      <c r="C32" s="651"/>
      <c r="D32" s="652"/>
      <c r="E32" s="678"/>
      <c r="F32" s="679"/>
      <c r="G32" s="15"/>
      <c r="H32" s="11"/>
    </row>
    <row r="33" spans="1:8" x14ac:dyDescent="0.25">
      <c r="A33" s="188">
        <f t="shared" si="1"/>
        <v>29</v>
      </c>
      <c r="B33" s="93"/>
      <c r="C33" s="651"/>
      <c r="D33" s="652"/>
      <c r="E33" s="678"/>
      <c r="F33" s="679"/>
      <c r="G33" s="15"/>
      <c r="H33" s="11"/>
    </row>
    <row r="34" spans="1:8" x14ac:dyDescent="0.25">
      <c r="A34" s="188">
        <f t="shared" si="1"/>
        <v>30</v>
      </c>
      <c r="B34" s="93"/>
      <c r="C34" s="651"/>
      <c r="D34" s="652"/>
      <c r="E34" s="678"/>
      <c r="F34" s="679"/>
      <c r="G34" s="15"/>
      <c r="H34" s="11"/>
    </row>
    <row r="35" spans="1:8" x14ac:dyDescent="0.25">
      <c r="A35" s="188">
        <f t="shared" si="1"/>
        <v>31</v>
      </c>
      <c r="B35" s="93"/>
      <c r="C35" s="651"/>
      <c r="D35" s="652"/>
      <c r="E35" s="678"/>
      <c r="F35" s="679"/>
      <c r="G35" s="15"/>
      <c r="H35" s="11"/>
    </row>
    <row r="36" spans="1:8" x14ac:dyDescent="0.25">
      <c r="A36" s="10"/>
      <c r="B36" s="93"/>
      <c r="C36" s="651">
        <f>SUM(C5:D34)</f>
        <v>5000</v>
      </c>
      <c r="D36" s="652"/>
      <c r="E36" s="186"/>
      <c r="F36" s="187"/>
      <c r="G36" s="114"/>
      <c r="H36" s="151"/>
    </row>
    <row r="38" spans="1:8" x14ac:dyDescent="0.25">
      <c r="E38" s="673" t="s">
        <v>111</v>
      </c>
      <c r="F38" s="671">
        <f>SUM(G5:G34)</f>
        <v>3650000</v>
      </c>
    </row>
    <row r="39" spans="1:8" x14ac:dyDescent="0.25">
      <c r="E39" s="673"/>
      <c r="F39" s="672"/>
    </row>
    <row r="41" spans="1:8" x14ac:dyDescent="0.25">
      <c r="E41" s="673" t="s">
        <v>7</v>
      </c>
      <c r="F41" s="671">
        <v>3650000</v>
      </c>
    </row>
    <row r="42" spans="1:8" x14ac:dyDescent="0.25">
      <c r="E42" s="673"/>
      <c r="F42" s="672"/>
    </row>
    <row r="44" spans="1:8" x14ac:dyDescent="0.25">
      <c r="E44" s="673" t="s">
        <v>71</v>
      </c>
      <c r="F44" s="671">
        <f>F38-F41</f>
        <v>0</v>
      </c>
    </row>
    <row r="45" spans="1:8" x14ac:dyDescent="0.25">
      <c r="E45" s="673"/>
      <c r="F45" s="672"/>
    </row>
  </sheetData>
  <mergeCells count="76">
    <mergeCell ref="E38:E39"/>
    <mergeCell ref="F38:F39"/>
    <mergeCell ref="C34:D34"/>
    <mergeCell ref="E34:F34"/>
    <mergeCell ref="C35:D35"/>
    <mergeCell ref="E35:F35"/>
    <mergeCell ref="C36:D36"/>
    <mergeCell ref="C31:D31"/>
    <mergeCell ref="E31:F31"/>
    <mergeCell ref="C32:D32"/>
    <mergeCell ref="E32:F32"/>
    <mergeCell ref="C33:D33"/>
    <mergeCell ref="E33:F33"/>
    <mergeCell ref="C28:D28"/>
    <mergeCell ref="E28:F28"/>
    <mergeCell ref="C29:D29"/>
    <mergeCell ref="E29:F29"/>
    <mergeCell ref="C30:D30"/>
    <mergeCell ref="E30:F30"/>
    <mergeCell ref="C25:D25"/>
    <mergeCell ref="E25:F25"/>
    <mergeCell ref="C26:D26"/>
    <mergeCell ref="E26:F26"/>
    <mergeCell ref="C27:D27"/>
    <mergeCell ref="E27:F27"/>
    <mergeCell ref="C22:D22"/>
    <mergeCell ref="E22:F22"/>
    <mergeCell ref="C23:D23"/>
    <mergeCell ref="E23:F23"/>
    <mergeCell ref="C24:D24"/>
    <mergeCell ref="E24:F24"/>
    <mergeCell ref="C19:D19"/>
    <mergeCell ref="E19:F19"/>
    <mergeCell ref="C20:D20"/>
    <mergeCell ref="E20:F20"/>
    <mergeCell ref="C21:D21"/>
    <mergeCell ref="E21:F21"/>
    <mergeCell ref="C16:D16"/>
    <mergeCell ref="E16:F16"/>
    <mergeCell ref="C17:D17"/>
    <mergeCell ref="E17:F17"/>
    <mergeCell ref="C18:D18"/>
    <mergeCell ref="E18:F18"/>
    <mergeCell ref="C13:D13"/>
    <mergeCell ref="E13:F13"/>
    <mergeCell ref="C14:D14"/>
    <mergeCell ref="E14:F14"/>
    <mergeCell ref="C15:D15"/>
    <mergeCell ref="E15:F15"/>
    <mergeCell ref="H3:H4"/>
    <mergeCell ref="C5:D5"/>
    <mergeCell ref="E5:F5"/>
    <mergeCell ref="C6:D6"/>
    <mergeCell ref="E6:F6"/>
    <mergeCell ref="G3:G4"/>
    <mergeCell ref="C1:F1"/>
    <mergeCell ref="A3:A4"/>
    <mergeCell ref="B3:B4"/>
    <mergeCell ref="C3:D4"/>
    <mergeCell ref="E3:F4"/>
    <mergeCell ref="E41:E42"/>
    <mergeCell ref="F41:F42"/>
    <mergeCell ref="E44:E45"/>
    <mergeCell ref="F44:F45"/>
    <mergeCell ref="C7:D7"/>
    <mergeCell ref="E7:F7"/>
    <mergeCell ref="C8:D8"/>
    <mergeCell ref="E8:F8"/>
    <mergeCell ref="C9:D9"/>
    <mergeCell ref="E9:F9"/>
    <mergeCell ref="C10:D10"/>
    <mergeCell ref="E10:F10"/>
    <mergeCell ref="C11:D11"/>
    <mergeCell ref="E11:F11"/>
    <mergeCell ref="C12:D12"/>
    <mergeCell ref="E12:F12"/>
  </mergeCells>
  <pageMargins left="0.7" right="0.7" top="0.75" bottom="0.75" header="0.3" footer="0.3"/>
  <pageSetup orientation="landscape" r:id="rId1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4"/>
  <sheetViews>
    <sheetView topLeftCell="A14" workbookViewId="0">
      <selection activeCell="D36" sqref="D36:D39"/>
    </sheetView>
  </sheetViews>
  <sheetFormatPr baseColWidth="10" defaultRowHeight="15" x14ac:dyDescent="0.25"/>
  <cols>
    <col min="1" max="1" width="10.5703125" customWidth="1"/>
    <col min="2" max="2" width="10.7109375" customWidth="1"/>
    <col min="3" max="3" width="13.85546875" customWidth="1"/>
    <col min="4" max="4" width="13.5703125" customWidth="1"/>
    <col min="5" max="5" width="15.28515625" customWidth="1"/>
    <col min="6" max="6" width="11" customWidth="1"/>
    <col min="7" max="7" width="13" customWidth="1"/>
    <col min="8" max="8" width="20.5703125" customWidth="1"/>
    <col min="9" max="9" width="8" customWidth="1"/>
    <col min="10" max="10" width="18.85546875" customWidth="1"/>
    <col min="11" max="11" width="17.42578125" customWidth="1"/>
    <col min="12" max="12" width="16.85546875" customWidth="1"/>
    <col min="13" max="13" width="19" customWidth="1"/>
    <col min="14" max="14" width="13.85546875" customWidth="1"/>
    <col min="15" max="15" width="10.7109375" customWidth="1"/>
    <col min="16" max="16" width="22.5703125" customWidth="1"/>
  </cols>
  <sheetData>
    <row r="1" spans="1:16" x14ac:dyDescent="0.25">
      <c r="A1" s="665" t="s">
        <v>281</v>
      </c>
      <c r="B1" s="665" t="s">
        <v>9</v>
      </c>
      <c r="C1" s="665" t="s">
        <v>0</v>
      </c>
      <c r="D1" s="665" t="s">
        <v>1</v>
      </c>
      <c r="E1" s="665" t="s">
        <v>24</v>
      </c>
      <c r="F1" s="665" t="s">
        <v>2</v>
      </c>
      <c r="G1" s="665" t="s">
        <v>3</v>
      </c>
      <c r="H1" s="665" t="s">
        <v>4</v>
      </c>
      <c r="I1" s="665" t="s">
        <v>5</v>
      </c>
      <c r="J1" s="665" t="s">
        <v>6</v>
      </c>
      <c r="K1" s="665" t="s">
        <v>29</v>
      </c>
      <c r="L1" s="665" t="s">
        <v>158</v>
      </c>
      <c r="M1" s="665" t="s">
        <v>33</v>
      </c>
      <c r="N1" s="665" t="s">
        <v>7</v>
      </c>
      <c r="O1" s="665" t="s">
        <v>9</v>
      </c>
      <c r="P1" s="741"/>
    </row>
    <row r="2" spans="1:16" x14ac:dyDescent="0.25">
      <c r="A2" s="666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  <c r="O2" s="666"/>
      <c r="P2" s="741"/>
    </row>
    <row r="3" spans="1:16" ht="16.5" x14ac:dyDescent="0.3">
      <c r="A3" s="249">
        <v>1</v>
      </c>
      <c r="B3" s="45">
        <v>45443</v>
      </c>
      <c r="C3" s="192" t="s">
        <v>410</v>
      </c>
      <c r="D3" s="134" t="s">
        <v>27</v>
      </c>
      <c r="E3" s="250"/>
      <c r="F3" s="4">
        <v>45000</v>
      </c>
      <c r="G3" s="250"/>
      <c r="H3" s="4">
        <f t="shared" ref="H3:H8" si="0">F3-G3</f>
        <v>45000</v>
      </c>
      <c r="I3" s="5">
        <v>680</v>
      </c>
      <c r="J3" s="5">
        <f t="shared" ref="J3:J16" si="1">H3*I3</f>
        <v>30600000</v>
      </c>
      <c r="K3" s="236">
        <v>30600000</v>
      </c>
      <c r="L3" s="236">
        <f t="shared" ref="L3:L16" si="2">J3-K3</f>
        <v>0</v>
      </c>
      <c r="M3" s="240" t="s">
        <v>32</v>
      </c>
      <c r="N3" s="236">
        <v>30168000</v>
      </c>
      <c r="O3" s="65">
        <v>45446</v>
      </c>
      <c r="P3" s="10"/>
    </row>
    <row r="4" spans="1:16" ht="16.5" x14ac:dyDescent="0.3">
      <c r="A4" s="249">
        <f>A3+1</f>
        <v>2</v>
      </c>
      <c r="B4" s="45">
        <v>45443</v>
      </c>
      <c r="C4" s="192" t="s">
        <v>411</v>
      </c>
      <c r="D4" s="134" t="s">
        <v>27</v>
      </c>
      <c r="E4" s="250"/>
      <c r="F4" s="4">
        <v>45000</v>
      </c>
      <c r="G4" s="250"/>
      <c r="H4" s="4">
        <f t="shared" si="0"/>
        <v>45000</v>
      </c>
      <c r="I4" s="5">
        <v>670</v>
      </c>
      <c r="J4" s="5">
        <f t="shared" si="1"/>
        <v>30150000</v>
      </c>
      <c r="K4" s="236">
        <v>30150000</v>
      </c>
      <c r="L4" s="236">
        <f t="shared" si="2"/>
        <v>0</v>
      </c>
      <c r="M4" s="240" t="s">
        <v>32</v>
      </c>
      <c r="N4" s="236">
        <v>28000000</v>
      </c>
      <c r="O4" s="65">
        <v>45448</v>
      </c>
      <c r="P4" s="10"/>
    </row>
    <row r="5" spans="1:16" ht="16.5" x14ac:dyDescent="0.3">
      <c r="A5" s="249">
        <f>A4+1</f>
        <v>3</v>
      </c>
      <c r="B5" s="45">
        <v>45517</v>
      </c>
      <c r="C5" s="3" t="s">
        <v>470</v>
      </c>
      <c r="D5" s="6" t="s">
        <v>25</v>
      </c>
      <c r="E5" s="288"/>
      <c r="F5" s="4">
        <v>45000</v>
      </c>
      <c r="G5" s="287">
        <v>100</v>
      </c>
      <c r="H5" s="4">
        <f t="shared" si="0"/>
        <v>44900</v>
      </c>
      <c r="I5" s="5">
        <v>685</v>
      </c>
      <c r="J5" s="5">
        <f t="shared" si="1"/>
        <v>30756500</v>
      </c>
      <c r="K5" s="236">
        <v>30756500</v>
      </c>
      <c r="L5" s="236">
        <f t="shared" si="2"/>
        <v>0</v>
      </c>
      <c r="M5" s="240" t="s">
        <v>32</v>
      </c>
      <c r="N5" s="236">
        <v>2582000</v>
      </c>
      <c r="O5" s="65">
        <v>45461</v>
      </c>
      <c r="P5" s="10"/>
    </row>
    <row r="6" spans="1:16" ht="16.5" x14ac:dyDescent="0.3">
      <c r="A6" s="249">
        <f>A5+1</f>
        <v>4</v>
      </c>
      <c r="B6" s="11">
        <v>45616</v>
      </c>
      <c r="C6" s="3" t="s">
        <v>657</v>
      </c>
      <c r="D6" s="134" t="s">
        <v>27</v>
      </c>
      <c r="E6" s="292"/>
      <c r="F6" s="4">
        <v>45000</v>
      </c>
      <c r="G6" s="370">
        <v>100</v>
      </c>
      <c r="H6" s="4">
        <f t="shared" si="0"/>
        <v>44900</v>
      </c>
      <c r="I6" s="5">
        <v>640</v>
      </c>
      <c r="J6" s="5">
        <f t="shared" si="1"/>
        <v>28736000</v>
      </c>
      <c r="K6" s="236">
        <v>28736000</v>
      </c>
      <c r="L6" s="236">
        <f t="shared" si="2"/>
        <v>0</v>
      </c>
      <c r="M6" s="240" t="s">
        <v>32</v>
      </c>
      <c r="N6" s="236">
        <v>15000000</v>
      </c>
      <c r="O6" s="65">
        <v>45519</v>
      </c>
      <c r="P6" s="10"/>
    </row>
    <row r="7" spans="1:16" ht="16.5" x14ac:dyDescent="0.3">
      <c r="A7" s="249">
        <f>A6+1</f>
        <v>5</v>
      </c>
      <c r="B7" s="45">
        <v>45621</v>
      </c>
      <c r="C7" s="3" t="s">
        <v>376</v>
      </c>
      <c r="D7" s="134" t="s">
        <v>27</v>
      </c>
      <c r="E7" s="250"/>
      <c r="F7" s="4">
        <v>45000</v>
      </c>
      <c r="G7" s="250">
        <v>60</v>
      </c>
      <c r="H7" s="4">
        <f t="shared" si="0"/>
        <v>44940</v>
      </c>
      <c r="I7" s="5">
        <v>640</v>
      </c>
      <c r="J7" s="5">
        <f t="shared" si="1"/>
        <v>28761600</v>
      </c>
      <c r="K7" s="236">
        <v>28761600</v>
      </c>
      <c r="L7" s="236">
        <f t="shared" si="2"/>
        <v>0</v>
      </c>
      <c r="M7" s="240" t="s">
        <v>32</v>
      </c>
      <c r="N7" s="236">
        <v>14000000</v>
      </c>
      <c r="O7" s="65">
        <v>45629</v>
      </c>
      <c r="P7" s="10" t="s">
        <v>504</v>
      </c>
    </row>
    <row r="8" spans="1:16" ht="16.5" x14ac:dyDescent="0.3">
      <c r="A8" s="433">
        <f t="shared" ref="A8:A21" si="3">A7+1</f>
        <v>6</v>
      </c>
      <c r="B8" s="45">
        <v>45674</v>
      </c>
      <c r="C8" s="3" t="s">
        <v>831</v>
      </c>
      <c r="D8" s="134" t="s">
        <v>27</v>
      </c>
      <c r="E8" s="307"/>
      <c r="F8" s="4">
        <v>45000</v>
      </c>
      <c r="G8" s="307">
        <v>100</v>
      </c>
      <c r="H8" s="4">
        <f t="shared" si="0"/>
        <v>44900</v>
      </c>
      <c r="I8" s="5">
        <v>625</v>
      </c>
      <c r="J8" s="5">
        <f t="shared" si="1"/>
        <v>28062500</v>
      </c>
      <c r="K8" s="236">
        <v>28062500</v>
      </c>
      <c r="L8" s="236">
        <f t="shared" si="2"/>
        <v>0</v>
      </c>
      <c r="M8" s="240" t="s">
        <v>32</v>
      </c>
      <c r="N8" s="236">
        <v>14760000</v>
      </c>
      <c r="O8" s="65">
        <v>45632</v>
      </c>
      <c r="P8" s="10" t="s">
        <v>504</v>
      </c>
    </row>
    <row r="9" spans="1:16" ht="16.5" x14ac:dyDescent="0.3">
      <c r="A9" s="433">
        <f t="shared" si="3"/>
        <v>7</v>
      </c>
      <c r="B9" s="439">
        <v>45676</v>
      </c>
      <c r="C9" s="3" t="s">
        <v>824</v>
      </c>
      <c r="D9" s="134" t="s">
        <v>27</v>
      </c>
      <c r="E9" s="10"/>
      <c r="F9" s="4">
        <v>45000</v>
      </c>
      <c r="G9" s="307">
        <v>100</v>
      </c>
      <c r="H9" s="4">
        <f t="shared" ref="H9:H16" si="4">F9-G9</f>
        <v>44900</v>
      </c>
      <c r="I9" s="5">
        <v>630</v>
      </c>
      <c r="J9" s="5">
        <f t="shared" si="1"/>
        <v>28287000</v>
      </c>
      <c r="K9" s="236">
        <v>28287000</v>
      </c>
      <c r="L9" s="236">
        <f t="shared" si="2"/>
        <v>0</v>
      </c>
      <c r="M9" s="240" t="s">
        <v>32</v>
      </c>
      <c r="N9" s="236">
        <v>27960000</v>
      </c>
      <c r="O9" s="11">
        <v>45678</v>
      </c>
      <c r="P9" s="10" t="s">
        <v>504</v>
      </c>
    </row>
    <row r="10" spans="1:16" ht="16.5" x14ac:dyDescent="0.3">
      <c r="A10" s="436">
        <f t="shared" si="3"/>
        <v>8</v>
      </c>
      <c r="B10" s="439">
        <v>45699</v>
      </c>
      <c r="C10" s="3" t="s">
        <v>915</v>
      </c>
      <c r="D10" s="134" t="s">
        <v>27</v>
      </c>
      <c r="E10" s="10"/>
      <c r="F10" s="4">
        <v>45000</v>
      </c>
      <c r="G10" s="307">
        <v>100</v>
      </c>
      <c r="H10" s="4">
        <f t="shared" si="4"/>
        <v>44900</v>
      </c>
      <c r="I10" s="5">
        <v>630</v>
      </c>
      <c r="J10" s="5">
        <f t="shared" si="1"/>
        <v>28287000</v>
      </c>
      <c r="K10" s="236">
        <v>28287000</v>
      </c>
      <c r="L10" s="236">
        <f t="shared" si="2"/>
        <v>0</v>
      </c>
      <c r="M10" s="240" t="s">
        <v>32</v>
      </c>
      <c r="N10" s="236">
        <v>552500</v>
      </c>
      <c r="O10" s="11">
        <v>45679</v>
      </c>
      <c r="P10" s="10" t="s">
        <v>835</v>
      </c>
    </row>
    <row r="11" spans="1:16" ht="16.5" x14ac:dyDescent="0.3">
      <c r="A11" s="459">
        <f t="shared" si="3"/>
        <v>9</v>
      </c>
      <c r="B11" s="439">
        <v>45703</v>
      </c>
      <c r="C11" s="3" t="s">
        <v>222</v>
      </c>
      <c r="D11" s="6" t="s">
        <v>25</v>
      </c>
      <c r="E11" s="10"/>
      <c r="F11" s="4">
        <v>45000</v>
      </c>
      <c r="G11" s="307">
        <v>105</v>
      </c>
      <c r="H11" s="4">
        <f t="shared" si="4"/>
        <v>44895</v>
      </c>
      <c r="I11" s="5">
        <v>615</v>
      </c>
      <c r="J11" s="5">
        <f t="shared" si="1"/>
        <v>27610425</v>
      </c>
      <c r="K11" s="236">
        <v>27610425</v>
      </c>
      <c r="L11" s="236">
        <f t="shared" si="2"/>
        <v>0</v>
      </c>
      <c r="M11" s="240" t="s">
        <v>32</v>
      </c>
      <c r="N11" s="236">
        <v>11000000</v>
      </c>
      <c r="O11" s="11">
        <v>45686</v>
      </c>
      <c r="P11" s="10" t="s">
        <v>504</v>
      </c>
    </row>
    <row r="12" spans="1:16" ht="16.5" x14ac:dyDescent="0.3">
      <c r="A12" s="459">
        <f t="shared" si="3"/>
        <v>10</v>
      </c>
      <c r="B12" s="439">
        <v>45703</v>
      </c>
      <c r="C12" s="3" t="s">
        <v>984</v>
      </c>
      <c r="D12" s="134" t="s">
        <v>27</v>
      </c>
      <c r="E12" s="10"/>
      <c r="F12" s="4">
        <v>45000</v>
      </c>
      <c r="G12" s="10"/>
      <c r="H12" s="4">
        <f t="shared" si="4"/>
        <v>45000</v>
      </c>
      <c r="I12" s="5">
        <v>630</v>
      </c>
      <c r="J12" s="5">
        <f t="shared" si="1"/>
        <v>28350000</v>
      </c>
      <c r="K12" s="236">
        <v>28350000</v>
      </c>
      <c r="L12" s="236">
        <f t="shared" si="2"/>
        <v>0</v>
      </c>
      <c r="M12" s="240" t="s">
        <v>32</v>
      </c>
      <c r="N12" s="236">
        <v>9000000</v>
      </c>
      <c r="O12" s="11">
        <v>45686</v>
      </c>
      <c r="P12" s="10" t="s">
        <v>485</v>
      </c>
    </row>
    <row r="13" spans="1:16" ht="16.5" x14ac:dyDescent="0.3">
      <c r="A13" s="463">
        <f t="shared" si="3"/>
        <v>11</v>
      </c>
      <c r="B13" s="439">
        <v>45709</v>
      </c>
      <c r="C13" s="3" t="s">
        <v>612</v>
      </c>
      <c r="D13" s="134" t="s">
        <v>27</v>
      </c>
      <c r="E13" s="10"/>
      <c r="F13" s="4">
        <v>45000</v>
      </c>
      <c r="G13" s="10"/>
      <c r="H13" s="4">
        <f t="shared" si="4"/>
        <v>45000</v>
      </c>
      <c r="I13" s="5">
        <v>630</v>
      </c>
      <c r="J13" s="5">
        <f t="shared" si="1"/>
        <v>28350000</v>
      </c>
      <c r="K13" s="236">
        <v>28350000</v>
      </c>
      <c r="L13" s="236">
        <f t="shared" si="2"/>
        <v>0</v>
      </c>
      <c r="M13" s="240" t="s">
        <v>32</v>
      </c>
      <c r="N13" s="236">
        <v>4000000</v>
      </c>
      <c r="O13" s="11">
        <v>45691</v>
      </c>
      <c r="P13" s="10" t="s">
        <v>485</v>
      </c>
    </row>
    <row r="14" spans="1:16" ht="16.5" x14ac:dyDescent="0.3">
      <c r="A14" s="525">
        <f t="shared" si="3"/>
        <v>12</v>
      </c>
      <c r="B14" s="439">
        <v>45722</v>
      </c>
      <c r="C14" s="3" t="s">
        <v>996</v>
      </c>
      <c r="D14" s="6" t="s">
        <v>25</v>
      </c>
      <c r="E14" s="10"/>
      <c r="F14" s="4">
        <v>45000</v>
      </c>
      <c r="G14" s="548">
        <v>100</v>
      </c>
      <c r="H14" s="4">
        <f t="shared" si="4"/>
        <v>44900</v>
      </c>
      <c r="I14" s="5">
        <v>670</v>
      </c>
      <c r="J14" s="5">
        <f t="shared" si="1"/>
        <v>30083000</v>
      </c>
      <c r="K14" s="236">
        <v>30083000</v>
      </c>
      <c r="L14" s="236">
        <f t="shared" si="2"/>
        <v>0</v>
      </c>
      <c r="M14" s="240" t="s">
        <v>32</v>
      </c>
      <c r="N14" s="236">
        <v>3734000</v>
      </c>
      <c r="O14" s="11">
        <v>45693</v>
      </c>
      <c r="P14" s="10" t="s">
        <v>485</v>
      </c>
    </row>
    <row r="15" spans="1:16" ht="16.5" x14ac:dyDescent="0.3">
      <c r="A15" s="525">
        <f t="shared" si="3"/>
        <v>13</v>
      </c>
      <c r="B15" s="439">
        <v>45722</v>
      </c>
      <c r="C15" s="3" t="s">
        <v>61</v>
      </c>
      <c r="D15" s="6" t="s">
        <v>25</v>
      </c>
      <c r="E15" s="10"/>
      <c r="F15" s="4">
        <v>45000</v>
      </c>
      <c r="G15" s="548">
        <v>100</v>
      </c>
      <c r="H15" s="4">
        <f t="shared" si="4"/>
        <v>44900</v>
      </c>
      <c r="I15" s="5">
        <v>670</v>
      </c>
      <c r="J15" s="5">
        <f t="shared" si="1"/>
        <v>30083000</v>
      </c>
      <c r="K15" s="236">
        <v>30083000</v>
      </c>
      <c r="L15" s="236">
        <f t="shared" si="2"/>
        <v>0</v>
      </c>
      <c r="M15" s="240" t="s">
        <v>32</v>
      </c>
      <c r="N15" s="236">
        <v>28060500</v>
      </c>
      <c r="O15" s="11">
        <v>45702</v>
      </c>
      <c r="P15" s="10" t="s">
        <v>504</v>
      </c>
    </row>
    <row r="16" spans="1:16" ht="16.5" x14ac:dyDescent="0.3">
      <c r="A16" s="529">
        <f t="shared" si="3"/>
        <v>14</v>
      </c>
      <c r="B16" s="439">
        <v>45726</v>
      </c>
      <c r="C16" s="3" t="s">
        <v>1034</v>
      </c>
      <c r="D16" s="6" t="s">
        <v>25</v>
      </c>
      <c r="E16" s="10"/>
      <c r="F16" s="4">
        <v>45000</v>
      </c>
      <c r="G16" s="548">
        <v>100</v>
      </c>
      <c r="H16" s="4">
        <f t="shared" si="4"/>
        <v>44900</v>
      </c>
      <c r="I16" s="5">
        <v>670</v>
      </c>
      <c r="J16" s="5">
        <f t="shared" si="1"/>
        <v>30083000</v>
      </c>
      <c r="K16" s="236">
        <v>30083000</v>
      </c>
      <c r="L16" s="236">
        <f t="shared" si="2"/>
        <v>0</v>
      </c>
      <c r="M16" s="240" t="s">
        <v>32</v>
      </c>
      <c r="N16" s="236">
        <v>110500</v>
      </c>
      <c r="O16" s="11">
        <v>45702</v>
      </c>
      <c r="P16" s="10" t="s">
        <v>964</v>
      </c>
    </row>
    <row r="17" spans="1:16" ht="16.5" x14ac:dyDescent="0.3">
      <c r="A17" s="537">
        <f t="shared" si="3"/>
        <v>15</v>
      </c>
      <c r="B17" s="439">
        <v>45734</v>
      </c>
      <c r="C17" s="3" t="s">
        <v>1124</v>
      </c>
      <c r="D17" s="134" t="s">
        <v>27</v>
      </c>
      <c r="E17" s="10"/>
      <c r="F17" s="4">
        <v>45000</v>
      </c>
      <c r="G17" s="10"/>
      <c r="H17" s="4">
        <f t="shared" ref="H17" si="5">F17-G17</f>
        <v>45000</v>
      </c>
      <c r="I17" s="5">
        <v>635</v>
      </c>
      <c r="J17" s="5">
        <f t="shared" ref="J17" si="6">H17*I17</f>
        <v>28575000</v>
      </c>
      <c r="K17" s="236">
        <v>28575000</v>
      </c>
      <c r="L17" s="236">
        <f t="shared" ref="L17" si="7">J17-K17</f>
        <v>0</v>
      </c>
      <c r="M17" s="240" t="s">
        <v>32</v>
      </c>
      <c r="N17" s="236">
        <v>7000000</v>
      </c>
      <c r="O17" s="11">
        <v>45714</v>
      </c>
      <c r="P17" s="10" t="s">
        <v>145</v>
      </c>
    </row>
    <row r="18" spans="1:16" ht="16.5" x14ac:dyDescent="0.3">
      <c r="A18" s="537">
        <f t="shared" si="3"/>
        <v>16</v>
      </c>
      <c r="B18" s="439"/>
      <c r="C18" s="3"/>
      <c r="D18" s="134"/>
      <c r="E18" s="10"/>
      <c r="F18" s="4"/>
      <c r="G18" s="575"/>
      <c r="H18" s="4"/>
      <c r="I18" s="5"/>
      <c r="J18" s="5"/>
      <c r="K18" s="236"/>
      <c r="L18" s="236"/>
      <c r="M18" s="10"/>
      <c r="N18" s="236">
        <v>3410000</v>
      </c>
      <c r="O18" s="11">
        <v>45714</v>
      </c>
      <c r="P18" s="10" t="s">
        <v>1017</v>
      </c>
    </row>
    <row r="19" spans="1:16" ht="16.5" x14ac:dyDescent="0.3">
      <c r="A19" s="537">
        <f t="shared" si="3"/>
        <v>17</v>
      </c>
      <c r="B19" s="439"/>
      <c r="C19" s="3"/>
      <c r="D19" s="134"/>
      <c r="E19" s="10"/>
      <c r="F19" s="4"/>
      <c r="G19" s="10"/>
      <c r="H19" s="4"/>
      <c r="I19" s="5"/>
      <c r="J19" s="5"/>
      <c r="K19" s="236"/>
      <c r="L19" s="236"/>
      <c r="M19" s="10"/>
      <c r="N19" s="236">
        <v>55960425</v>
      </c>
      <c r="O19" s="11">
        <v>45722</v>
      </c>
      <c r="P19" s="10" t="s">
        <v>1065</v>
      </c>
    </row>
    <row r="20" spans="1:16" ht="16.5" x14ac:dyDescent="0.3">
      <c r="A20" s="537">
        <f t="shared" si="3"/>
        <v>18</v>
      </c>
      <c r="B20" s="439"/>
      <c r="C20" s="3"/>
      <c r="D20" s="6"/>
      <c r="E20" s="10"/>
      <c r="F20" s="4"/>
      <c r="G20" s="537"/>
      <c r="H20" s="4"/>
      <c r="I20" s="5"/>
      <c r="J20" s="5"/>
      <c r="K20" s="236"/>
      <c r="L20" s="236"/>
      <c r="M20" s="10"/>
      <c r="N20" s="236">
        <v>20000000</v>
      </c>
      <c r="O20" s="11">
        <v>45728</v>
      </c>
      <c r="P20" s="10" t="s">
        <v>504</v>
      </c>
    </row>
    <row r="21" spans="1:16" ht="16.5" x14ac:dyDescent="0.3">
      <c r="A21" s="537">
        <f t="shared" si="3"/>
        <v>19</v>
      </c>
      <c r="B21" s="439"/>
      <c r="C21" s="3"/>
      <c r="D21" s="6"/>
      <c r="E21" s="10"/>
      <c r="F21" s="4"/>
      <c r="G21" s="537"/>
      <c r="H21" s="4"/>
      <c r="I21" s="5"/>
      <c r="J21" s="5"/>
      <c r="K21" s="236"/>
      <c r="L21" s="236"/>
      <c r="M21" s="10"/>
      <c r="N21" s="236">
        <v>1300000</v>
      </c>
      <c r="O21" s="11">
        <v>45732</v>
      </c>
      <c r="P21" s="10" t="s">
        <v>1144</v>
      </c>
    </row>
    <row r="22" spans="1:16" ht="16.5" x14ac:dyDescent="0.3">
      <c r="A22" s="537"/>
      <c r="B22" s="439"/>
      <c r="C22" s="3"/>
      <c r="D22" s="6"/>
      <c r="E22" s="10"/>
      <c r="F22" s="4"/>
      <c r="G22" s="10"/>
      <c r="H22" s="4"/>
      <c r="I22" s="5"/>
      <c r="J22" s="5"/>
      <c r="K22" s="236"/>
      <c r="L22" s="236"/>
      <c r="M22" s="10"/>
      <c r="N22" s="236">
        <v>40000000</v>
      </c>
      <c r="O22" s="11">
        <v>45734</v>
      </c>
      <c r="P22" s="10" t="s">
        <v>1085</v>
      </c>
    </row>
    <row r="23" spans="1:16" ht="16.5" x14ac:dyDescent="0.3">
      <c r="A23" s="537"/>
      <c r="B23" s="439"/>
      <c r="C23" s="3"/>
      <c r="D23" s="6"/>
      <c r="E23" s="10"/>
      <c r="F23" s="4"/>
      <c r="G23" s="10"/>
      <c r="H23" s="4"/>
      <c r="I23" s="5"/>
      <c r="J23" s="5"/>
      <c r="K23" s="236"/>
      <c r="L23" s="236"/>
      <c r="M23" s="10"/>
      <c r="N23" s="236">
        <v>28575000</v>
      </c>
      <c r="O23" s="11">
        <v>45738</v>
      </c>
      <c r="P23" s="10" t="s">
        <v>504</v>
      </c>
    </row>
    <row r="24" spans="1:16" ht="16.5" x14ac:dyDescent="0.3">
      <c r="A24" s="537"/>
      <c r="B24" s="439"/>
      <c r="C24" s="3"/>
      <c r="D24" s="6"/>
      <c r="E24" s="10"/>
      <c r="F24" s="4"/>
      <c r="G24" s="10"/>
      <c r="H24" s="4"/>
      <c r="I24" s="5"/>
      <c r="J24" s="5"/>
      <c r="K24" s="236"/>
      <c r="L24" s="236"/>
      <c r="M24" s="10"/>
      <c r="N24" s="236">
        <v>610000</v>
      </c>
      <c r="O24" s="11">
        <v>45741</v>
      </c>
      <c r="P24" s="10" t="s">
        <v>1148</v>
      </c>
    </row>
    <row r="25" spans="1:16" ht="16.5" x14ac:dyDescent="0.3">
      <c r="A25" s="558"/>
      <c r="B25" s="439"/>
      <c r="C25" s="3"/>
      <c r="D25" s="6"/>
      <c r="E25" s="10"/>
      <c r="F25" s="4"/>
      <c r="G25" s="10"/>
      <c r="H25" s="4"/>
      <c r="I25" s="5"/>
      <c r="J25" s="5"/>
      <c r="K25" s="236"/>
      <c r="L25" s="236"/>
      <c r="M25" s="10"/>
      <c r="N25" s="236">
        <v>28339000</v>
      </c>
      <c r="O25" s="11">
        <v>45744</v>
      </c>
      <c r="P25" s="10" t="s">
        <v>504</v>
      </c>
    </row>
    <row r="27" spans="1:16" x14ac:dyDescent="0.25">
      <c r="M27" s="799" t="s">
        <v>55</v>
      </c>
      <c r="N27" s="668">
        <f>SUM(J3:J22)</f>
        <v>436775025</v>
      </c>
      <c r="O27" s="668"/>
    </row>
    <row r="28" spans="1:16" x14ac:dyDescent="0.25">
      <c r="M28" s="799"/>
      <c r="N28" s="668"/>
      <c r="O28" s="668"/>
    </row>
    <row r="30" spans="1:16" x14ac:dyDescent="0.25">
      <c r="M30" s="799" t="s">
        <v>66</v>
      </c>
      <c r="N30" s="668">
        <f>SUM(K3:K18)</f>
        <v>436775025</v>
      </c>
      <c r="O30" s="668" t="e">
        <f>#REF!+#REF!</f>
        <v>#REF!</v>
      </c>
    </row>
    <row r="31" spans="1:16" x14ac:dyDescent="0.25">
      <c r="M31" s="799"/>
      <c r="N31" s="668"/>
      <c r="O31" s="668"/>
    </row>
    <row r="33" spans="13:15" x14ac:dyDescent="0.25">
      <c r="M33" s="799" t="s">
        <v>71</v>
      </c>
      <c r="N33" s="668">
        <f>N27-N30</f>
        <v>0</v>
      </c>
      <c r="O33" s="668" t="e">
        <f>N27-O30</f>
        <v>#REF!</v>
      </c>
    </row>
    <row r="34" spans="13:15" x14ac:dyDescent="0.25">
      <c r="M34" s="799"/>
      <c r="N34" s="668"/>
      <c r="O34" s="668"/>
    </row>
  </sheetData>
  <mergeCells count="22">
    <mergeCell ref="L1:L2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P1:P2"/>
    <mergeCell ref="M33:M34"/>
    <mergeCell ref="N33:O34"/>
    <mergeCell ref="M1:M2"/>
    <mergeCell ref="N1:N2"/>
    <mergeCell ref="O1:O2"/>
    <mergeCell ref="M27:M28"/>
    <mergeCell ref="N27:O28"/>
    <mergeCell ref="M30:M31"/>
    <mergeCell ref="N30:O31"/>
  </mergeCells>
  <pageMargins left="0.7" right="0.7" top="0.75" bottom="0.75" header="0.3" footer="0.3"/>
  <pageSetup scale="50" orientation="landscape" r:id="rId1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8"/>
  <sheetViews>
    <sheetView topLeftCell="E4" workbookViewId="0">
      <selection activeCell="H26" sqref="H26"/>
    </sheetView>
  </sheetViews>
  <sheetFormatPr baseColWidth="10" defaultRowHeight="15" x14ac:dyDescent="0.25"/>
  <cols>
    <col min="1" max="1" width="10.5703125" customWidth="1"/>
    <col min="2" max="2" width="10.7109375" customWidth="1"/>
    <col min="3" max="3" width="13.7109375" customWidth="1"/>
    <col min="4" max="4" width="9.28515625" customWidth="1"/>
    <col min="5" max="5" width="15.28515625" customWidth="1"/>
    <col min="6" max="6" width="11.85546875" customWidth="1"/>
    <col min="7" max="7" width="13" customWidth="1"/>
    <col min="8" max="8" width="20.5703125" customWidth="1"/>
    <col min="9" max="9" width="8" customWidth="1"/>
    <col min="10" max="10" width="18.85546875" customWidth="1"/>
    <col min="11" max="11" width="17.42578125" customWidth="1"/>
    <col min="12" max="12" width="16.85546875" customWidth="1"/>
    <col min="13" max="13" width="19" customWidth="1"/>
    <col min="14" max="14" width="13.85546875" customWidth="1"/>
    <col min="15" max="15" width="10.7109375" customWidth="1"/>
  </cols>
  <sheetData>
    <row r="1" spans="1:15" x14ac:dyDescent="0.25">
      <c r="A1" s="665" t="s">
        <v>281</v>
      </c>
      <c r="B1" s="665" t="s">
        <v>9</v>
      </c>
      <c r="C1" s="665" t="s">
        <v>0</v>
      </c>
      <c r="D1" s="665" t="s">
        <v>1</v>
      </c>
      <c r="E1" s="665" t="s">
        <v>24</v>
      </c>
      <c r="F1" s="665" t="s">
        <v>2</v>
      </c>
      <c r="G1" s="665" t="s">
        <v>3</v>
      </c>
      <c r="H1" s="665" t="s">
        <v>4</v>
      </c>
      <c r="I1" s="665" t="s">
        <v>5</v>
      </c>
      <c r="J1" s="665" t="s">
        <v>6</v>
      </c>
      <c r="K1" s="665" t="s">
        <v>29</v>
      </c>
      <c r="L1" s="665" t="s">
        <v>158</v>
      </c>
      <c r="M1" s="665" t="s">
        <v>33</v>
      </c>
      <c r="N1" s="665" t="s">
        <v>7</v>
      </c>
      <c r="O1" s="665" t="s">
        <v>9</v>
      </c>
    </row>
    <row r="2" spans="1:15" x14ac:dyDescent="0.25">
      <c r="A2" s="666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  <c r="O2" s="666"/>
    </row>
    <row r="3" spans="1:15" ht="16.5" x14ac:dyDescent="0.3">
      <c r="A3" s="251">
        <v>1</v>
      </c>
      <c r="B3" s="45">
        <v>45444</v>
      </c>
      <c r="C3" s="192" t="s">
        <v>407</v>
      </c>
      <c r="D3" s="134" t="s">
        <v>27</v>
      </c>
      <c r="E3" s="252"/>
      <c r="F3" s="4">
        <v>45000</v>
      </c>
      <c r="G3" s="252">
        <v>100</v>
      </c>
      <c r="H3" s="4">
        <f>F3-G3</f>
        <v>44900</v>
      </c>
      <c r="I3" s="5">
        <v>675</v>
      </c>
      <c r="J3" s="5">
        <f>H3*I3</f>
        <v>30307500</v>
      </c>
      <c r="K3" s="236">
        <v>30307500</v>
      </c>
      <c r="L3" s="236">
        <f>J3-K3</f>
        <v>0</v>
      </c>
      <c r="M3" s="240" t="s">
        <v>32</v>
      </c>
      <c r="N3" s="236">
        <v>30307500</v>
      </c>
      <c r="O3" s="65">
        <v>45461</v>
      </c>
    </row>
    <row r="4" spans="1:15" ht="16.5" x14ac:dyDescent="0.3">
      <c r="A4" s="251">
        <f>A3+1</f>
        <v>2</v>
      </c>
      <c r="B4" s="45"/>
      <c r="C4" s="192"/>
      <c r="D4" s="134"/>
      <c r="E4" s="252"/>
      <c r="F4" s="4"/>
      <c r="G4" s="252"/>
      <c r="H4" s="4"/>
      <c r="I4" s="5"/>
      <c r="J4" s="5"/>
      <c r="K4" s="5"/>
      <c r="L4" s="236"/>
      <c r="M4" s="119"/>
      <c r="N4" s="5"/>
      <c r="O4" s="252"/>
    </row>
    <row r="5" spans="1:15" ht="16.5" x14ac:dyDescent="0.3">
      <c r="A5" s="251">
        <f>A4+1</f>
        <v>3</v>
      </c>
      <c r="B5" s="45"/>
      <c r="C5" s="192"/>
      <c r="D5" s="134"/>
      <c r="E5" s="252"/>
      <c r="F5" s="4"/>
      <c r="G5" s="252"/>
      <c r="H5" s="4"/>
      <c r="I5" s="5"/>
      <c r="J5" s="5"/>
      <c r="K5" s="5"/>
      <c r="L5" s="236"/>
      <c r="M5" s="13"/>
      <c r="N5" s="5"/>
      <c r="O5" s="252"/>
    </row>
    <row r="6" spans="1:15" ht="16.5" x14ac:dyDescent="0.3">
      <c r="A6" s="251">
        <f>A5+1</f>
        <v>4</v>
      </c>
      <c r="B6" s="251"/>
      <c r="C6" s="3"/>
      <c r="D6" s="6"/>
      <c r="E6" s="252"/>
      <c r="F6" s="4"/>
      <c r="G6" s="252"/>
      <c r="H6" s="4"/>
      <c r="I6" s="5"/>
      <c r="J6" s="5"/>
      <c r="K6" s="5"/>
      <c r="L6" s="5"/>
      <c r="M6" s="13"/>
      <c r="N6" s="5"/>
      <c r="O6" s="252"/>
    </row>
    <row r="7" spans="1:15" ht="16.5" x14ac:dyDescent="0.3">
      <c r="A7" s="251">
        <f>A6+1</f>
        <v>5</v>
      </c>
      <c r="B7" s="251"/>
      <c r="C7" s="3"/>
      <c r="D7" s="6"/>
      <c r="E7" s="252"/>
      <c r="F7" s="4"/>
      <c r="G7" s="252"/>
      <c r="H7" s="4"/>
      <c r="I7" s="5"/>
      <c r="J7" s="5"/>
      <c r="K7" s="5"/>
      <c r="L7" s="5"/>
      <c r="M7" s="13"/>
      <c r="N7" s="5"/>
      <c r="O7" s="252"/>
    </row>
    <row r="8" spans="1:15" ht="16.5" x14ac:dyDescent="0.3">
      <c r="A8" s="251">
        <f>A7+1</f>
        <v>6</v>
      </c>
      <c r="B8" s="251"/>
      <c r="C8" s="3"/>
      <c r="D8" s="134"/>
      <c r="E8" s="252"/>
      <c r="F8" s="4"/>
      <c r="G8" s="252"/>
      <c r="H8" s="4"/>
      <c r="I8" s="5"/>
      <c r="J8" s="5"/>
      <c r="K8" s="5"/>
      <c r="L8" s="5"/>
      <c r="M8" s="13"/>
      <c r="N8" s="5"/>
      <c r="O8" s="252"/>
    </row>
    <row r="11" spans="1:15" x14ac:dyDescent="0.25">
      <c r="M11" s="799" t="s">
        <v>55</v>
      </c>
      <c r="N11" s="668">
        <f>SUM(J3:J8)</f>
        <v>30307500</v>
      </c>
      <c r="O11" s="668"/>
    </row>
    <row r="12" spans="1:15" x14ac:dyDescent="0.25">
      <c r="M12" s="799"/>
      <c r="N12" s="668"/>
      <c r="O12" s="668"/>
    </row>
    <row r="14" spans="1:15" x14ac:dyDescent="0.25">
      <c r="M14" s="799" t="s">
        <v>66</v>
      </c>
      <c r="N14" s="668">
        <f>SUM(K3:K8)</f>
        <v>30307500</v>
      </c>
      <c r="O14" s="668" t="e">
        <f>#REF!+#REF!</f>
        <v>#REF!</v>
      </c>
    </row>
    <row r="15" spans="1:15" x14ac:dyDescent="0.25">
      <c r="M15" s="799"/>
      <c r="N15" s="668"/>
      <c r="O15" s="668"/>
    </row>
    <row r="17" spans="13:15" x14ac:dyDescent="0.25">
      <c r="M17" s="799" t="s">
        <v>71</v>
      </c>
      <c r="N17" s="668">
        <f>N11-N14</f>
        <v>0</v>
      </c>
      <c r="O17" s="668" t="e">
        <f>N11-O14</f>
        <v>#REF!</v>
      </c>
    </row>
    <row r="18" spans="13:15" x14ac:dyDescent="0.25">
      <c r="M18" s="799"/>
      <c r="N18" s="668"/>
      <c r="O18" s="668"/>
    </row>
  </sheetData>
  <mergeCells count="21">
    <mergeCell ref="M17:M18"/>
    <mergeCell ref="N17:O18"/>
    <mergeCell ref="M1:M2"/>
    <mergeCell ref="N1:N2"/>
    <mergeCell ref="O1:O2"/>
    <mergeCell ref="M11:M12"/>
    <mergeCell ref="N11:O12"/>
    <mergeCell ref="M14:M15"/>
    <mergeCell ref="N14:O15"/>
    <mergeCell ref="L1:L2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</mergeCells>
  <pageMargins left="0.7" right="0.7" top="0.75" bottom="0.75" header="0.3" footer="0.3"/>
  <pageSetup scale="55" orientation="landscape" r:id="rId1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8"/>
  <sheetViews>
    <sheetView topLeftCell="D1" workbookViewId="0">
      <selection activeCell="E23" sqref="E23"/>
    </sheetView>
  </sheetViews>
  <sheetFormatPr baseColWidth="10" defaultRowHeight="15" x14ac:dyDescent="0.25"/>
  <cols>
    <col min="1" max="1" width="10.5703125" customWidth="1"/>
    <col min="2" max="2" width="14" customWidth="1"/>
    <col min="3" max="3" width="13.7109375" customWidth="1"/>
    <col min="4" max="4" width="9.28515625" customWidth="1"/>
    <col min="5" max="5" width="15.28515625" customWidth="1"/>
    <col min="6" max="6" width="11" customWidth="1"/>
    <col min="7" max="7" width="13" customWidth="1"/>
    <col min="8" max="8" width="20.5703125" customWidth="1"/>
    <col min="9" max="9" width="8" customWidth="1"/>
    <col min="10" max="10" width="18.85546875" customWidth="1"/>
    <col min="11" max="11" width="17.42578125" customWidth="1"/>
    <col min="12" max="12" width="16.85546875" customWidth="1"/>
    <col min="13" max="13" width="19" customWidth="1"/>
    <col min="14" max="14" width="13.85546875" customWidth="1"/>
    <col min="15" max="15" width="10.7109375" customWidth="1"/>
  </cols>
  <sheetData>
    <row r="1" spans="1:15" x14ac:dyDescent="0.25">
      <c r="A1" s="665" t="s">
        <v>281</v>
      </c>
      <c r="B1" s="665" t="s">
        <v>9</v>
      </c>
      <c r="C1" s="665" t="s">
        <v>0</v>
      </c>
      <c r="D1" s="665" t="s">
        <v>1</v>
      </c>
      <c r="E1" s="665" t="s">
        <v>24</v>
      </c>
      <c r="F1" s="665" t="s">
        <v>2</v>
      </c>
      <c r="G1" s="665" t="s">
        <v>3</v>
      </c>
      <c r="H1" s="665" t="s">
        <v>4</v>
      </c>
      <c r="I1" s="665" t="s">
        <v>5</v>
      </c>
      <c r="J1" s="665" t="s">
        <v>6</v>
      </c>
      <c r="K1" s="665" t="s">
        <v>29</v>
      </c>
      <c r="L1" s="665" t="s">
        <v>158</v>
      </c>
      <c r="M1" s="665" t="s">
        <v>33</v>
      </c>
      <c r="N1" s="665" t="s">
        <v>7</v>
      </c>
      <c r="O1" s="665" t="s">
        <v>9</v>
      </c>
    </row>
    <row r="2" spans="1:15" x14ac:dyDescent="0.25">
      <c r="A2" s="666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  <c r="O2" s="666"/>
    </row>
    <row r="3" spans="1:15" ht="16.5" x14ac:dyDescent="0.3">
      <c r="A3" s="266">
        <v>1</v>
      </c>
      <c r="B3" s="45">
        <v>45482</v>
      </c>
      <c r="C3" s="192" t="s">
        <v>430</v>
      </c>
      <c r="D3" s="134" t="s">
        <v>27</v>
      </c>
      <c r="E3" s="267"/>
      <c r="F3" s="4">
        <v>45000</v>
      </c>
      <c r="G3" s="267">
        <v>100</v>
      </c>
      <c r="H3" s="4">
        <f>F3-G3</f>
        <v>44900</v>
      </c>
      <c r="I3" s="5">
        <v>660</v>
      </c>
      <c r="J3" s="5">
        <f>H3*I3</f>
        <v>29634000</v>
      </c>
      <c r="K3" s="236">
        <v>29634000</v>
      </c>
      <c r="L3" s="236">
        <f>J3-K3</f>
        <v>0</v>
      </c>
      <c r="M3" s="255"/>
      <c r="N3" s="236">
        <v>10000000</v>
      </c>
      <c r="O3" s="65">
        <v>45490</v>
      </c>
    </row>
    <row r="4" spans="1:15" ht="16.5" x14ac:dyDescent="0.3">
      <c r="A4" s="266">
        <f>A3+1</f>
        <v>2</v>
      </c>
      <c r="B4" s="45"/>
      <c r="C4" s="3"/>
      <c r="D4" s="6"/>
      <c r="E4" s="4"/>
      <c r="F4" s="290"/>
      <c r="G4" s="5"/>
      <c r="H4" s="4"/>
      <c r="I4" s="5"/>
      <c r="J4" s="5"/>
      <c r="K4" s="5"/>
      <c r="L4" s="236"/>
      <c r="M4" s="52"/>
      <c r="N4" s="5"/>
      <c r="O4" s="10"/>
    </row>
    <row r="5" spans="1:15" ht="16.5" x14ac:dyDescent="0.3">
      <c r="A5" s="266">
        <f>A4+1</f>
        <v>3</v>
      </c>
      <c r="B5" s="45"/>
      <c r="C5" s="192"/>
      <c r="D5" s="6"/>
      <c r="E5" s="267"/>
      <c r="F5" s="4"/>
      <c r="G5" s="267"/>
      <c r="H5" s="4"/>
      <c r="I5" s="5"/>
      <c r="J5" s="5"/>
      <c r="K5" s="5"/>
      <c r="L5" s="236"/>
      <c r="M5" s="13"/>
      <c r="N5" s="236"/>
      <c r="O5" s="65"/>
    </row>
    <row r="6" spans="1:15" ht="16.5" x14ac:dyDescent="0.3">
      <c r="A6" s="266">
        <f>A5+1</f>
        <v>4</v>
      </c>
      <c r="B6" s="266"/>
      <c r="C6" s="3"/>
      <c r="D6" s="6"/>
      <c r="E6" s="267"/>
      <c r="F6" s="4"/>
      <c r="G6" s="267"/>
      <c r="H6" s="4"/>
      <c r="I6" s="5"/>
      <c r="J6" s="5"/>
      <c r="K6" s="5"/>
      <c r="L6" s="5"/>
      <c r="M6" s="13"/>
      <c r="N6" s="5"/>
      <c r="O6" s="267"/>
    </row>
    <row r="7" spans="1:15" ht="16.5" x14ac:dyDescent="0.3">
      <c r="A7" s="266">
        <f>A6+1</f>
        <v>5</v>
      </c>
      <c r="B7" s="266"/>
      <c r="C7" s="3"/>
      <c r="D7" s="6"/>
      <c r="E7" s="267"/>
      <c r="F7" s="4"/>
      <c r="G7" s="267"/>
      <c r="H7" s="4"/>
      <c r="I7" s="5"/>
      <c r="J7" s="5"/>
      <c r="K7" s="5"/>
      <c r="L7" s="5"/>
      <c r="M7" s="13"/>
      <c r="N7" s="5"/>
      <c r="O7" s="267"/>
    </row>
    <row r="8" spans="1:15" ht="16.5" x14ac:dyDescent="0.3">
      <c r="A8" s="266">
        <f>A7+1</f>
        <v>6</v>
      </c>
      <c r="B8" s="266"/>
      <c r="C8" s="3"/>
      <c r="D8" s="134"/>
      <c r="E8" s="267"/>
      <c r="F8" s="4"/>
      <c r="G8" s="267"/>
      <c r="H8" s="4"/>
      <c r="I8" s="5"/>
      <c r="J8" s="5"/>
      <c r="K8" s="5"/>
      <c r="L8" s="5"/>
      <c r="M8" s="13"/>
      <c r="N8" s="5"/>
      <c r="O8" s="267"/>
    </row>
    <row r="11" spans="1:15" x14ac:dyDescent="0.25">
      <c r="M11" s="799" t="s">
        <v>55</v>
      </c>
      <c r="N11" s="668">
        <f>SUM(J3:J8)</f>
        <v>29634000</v>
      </c>
      <c r="O11" s="668"/>
    </row>
    <row r="12" spans="1:15" x14ac:dyDescent="0.25">
      <c r="M12" s="799"/>
      <c r="N12" s="668"/>
      <c r="O12" s="668"/>
    </row>
    <row r="14" spans="1:15" x14ac:dyDescent="0.25">
      <c r="M14" s="799" t="s">
        <v>66</v>
      </c>
      <c r="N14" s="668">
        <f>SUM(K3:K8)</f>
        <v>29634000</v>
      </c>
      <c r="O14" s="668" t="e">
        <f>#REF!+#REF!</f>
        <v>#REF!</v>
      </c>
    </row>
    <row r="15" spans="1:15" x14ac:dyDescent="0.25">
      <c r="M15" s="799"/>
      <c r="N15" s="668"/>
      <c r="O15" s="668"/>
    </row>
    <row r="17" spans="13:15" x14ac:dyDescent="0.25">
      <c r="M17" s="799" t="s">
        <v>71</v>
      </c>
      <c r="N17" s="668">
        <f>N11-N14</f>
        <v>0</v>
      </c>
      <c r="O17" s="668" t="e">
        <f>N11-O14</f>
        <v>#REF!</v>
      </c>
    </row>
    <row r="18" spans="13:15" x14ac:dyDescent="0.25">
      <c r="M18" s="799"/>
      <c r="N18" s="668"/>
      <c r="O18" s="668"/>
    </row>
  </sheetData>
  <mergeCells count="21">
    <mergeCell ref="L1:L2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M17:M18"/>
    <mergeCell ref="N17:O18"/>
    <mergeCell ref="M1:M2"/>
    <mergeCell ref="N1:N2"/>
    <mergeCell ref="O1:O2"/>
    <mergeCell ref="M11:M12"/>
    <mergeCell ref="N11:O12"/>
    <mergeCell ref="M14:M15"/>
    <mergeCell ref="N14:O15"/>
  </mergeCells>
  <pageMargins left="0.7" right="0.7" top="0.75" bottom="0.75" header="0.3" footer="0.3"/>
  <pageSetup scale="55" orientation="landscape" r:id="rId1"/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3"/>
  <sheetViews>
    <sheetView topLeftCell="C1" workbookViewId="0">
      <selection activeCell="H8" sqref="H8:I8"/>
    </sheetView>
  </sheetViews>
  <sheetFormatPr baseColWidth="10" defaultRowHeight="15" x14ac:dyDescent="0.25"/>
  <sheetData>
    <row r="1" spans="1:24" x14ac:dyDescent="0.25">
      <c r="A1" s="727" t="s">
        <v>292</v>
      </c>
      <c r="B1" s="727" t="s">
        <v>9</v>
      </c>
      <c r="C1" s="728"/>
      <c r="D1" s="727" t="s">
        <v>291</v>
      </c>
      <c r="E1" s="728"/>
      <c r="F1" s="727" t="s">
        <v>269</v>
      </c>
      <c r="G1" s="728"/>
      <c r="H1" s="727" t="s">
        <v>270</v>
      </c>
      <c r="I1" s="728"/>
      <c r="J1" s="727" t="s">
        <v>271</v>
      </c>
      <c r="K1" s="728"/>
      <c r="L1" s="727" t="s">
        <v>208</v>
      </c>
      <c r="M1" s="728"/>
      <c r="N1" s="727" t="s">
        <v>272</v>
      </c>
      <c r="O1" s="728"/>
      <c r="P1" s="727" t="s">
        <v>267</v>
      </c>
      <c r="Q1" s="728"/>
      <c r="R1" s="727" t="s">
        <v>268</v>
      </c>
      <c r="S1" s="728"/>
      <c r="T1" s="798" t="s">
        <v>5</v>
      </c>
      <c r="U1" s="798" t="s">
        <v>273</v>
      </c>
      <c r="V1" s="798"/>
      <c r="W1" s="798" t="s">
        <v>274</v>
      </c>
      <c r="X1" s="798"/>
    </row>
    <row r="2" spans="1:24" x14ac:dyDescent="0.25">
      <c r="A2" s="729"/>
      <c r="B2" s="729"/>
      <c r="C2" s="730"/>
      <c r="D2" s="729"/>
      <c r="E2" s="730"/>
      <c r="F2" s="729"/>
      <c r="G2" s="730"/>
      <c r="H2" s="729"/>
      <c r="I2" s="730"/>
      <c r="J2" s="729"/>
      <c r="K2" s="730"/>
      <c r="L2" s="729"/>
      <c r="M2" s="730"/>
      <c r="N2" s="729"/>
      <c r="O2" s="730"/>
      <c r="P2" s="729"/>
      <c r="Q2" s="730"/>
      <c r="R2" s="729"/>
      <c r="S2" s="730"/>
      <c r="T2" s="798"/>
      <c r="U2" s="798"/>
      <c r="V2" s="798"/>
      <c r="W2" s="798"/>
      <c r="X2" s="798"/>
    </row>
    <row r="3" spans="1:24" x14ac:dyDescent="0.25">
      <c r="A3" s="268">
        <v>1</v>
      </c>
      <c r="B3" s="651"/>
      <c r="C3" s="652"/>
      <c r="D3" s="766" t="s">
        <v>431</v>
      </c>
      <c r="E3" s="767"/>
      <c r="F3" s="739" t="s">
        <v>415</v>
      </c>
      <c r="G3" s="736"/>
      <c r="H3" s="740">
        <v>45000</v>
      </c>
      <c r="I3" s="738"/>
      <c r="J3" s="735">
        <v>45000</v>
      </c>
      <c r="K3" s="736"/>
      <c r="L3" s="737"/>
      <c r="M3" s="738"/>
      <c r="N3" s="739"/>
      <c r="O3" s="736"/>
      <c r="P3" s="740">
        <f>H3-L3</f>
        <v>45000</v>
      </c>
      <c r="Q3" s="738"/>
      <c r="R3" s="735">
        <f>J3-N3</f>
        <v>45000</v>
      </c>
      <c r="S3" s="736"/>
      <c r="T3" s="15"/>
      <c r="U3" s="787">
        <f>P3*T3</f>
        <v>0</v>
      </c>
      <c r="V3" s="738"/>
      <c r="W3" s="788">
        <f>R3*T3</f>
        <v>0</v>
      </c>
      <c r="X3" s="736"/>
    </row>
    <row r="4" spans="1:24" x14ac:dyDescent="0.25">
      <c r="A4" s="268">
        <f>A3+1</f>
        <v>2</v>
      </c>
      <c r="B4" s="768"/>
      <c r="C4" s="652"/>
      <c r="D4" s="737"/>
      <c r="E4" s="738"/>
      <c r="F4" s="739"/>
      <c r="G4" s="736"/>
      <c r="H4" s="740"/>
      <c r="I4" s="738"/>
      <c r="J4" s="735"/>
      <c r="K4" s="736"/>
      <c r="L4" s="737"/>
      <c r="M4" s="738"/>
      <c r="N4" s="739"/>
      <c r="O4" s="736"/>
      <c r="P4" s="740"/>
      <c r="Q4" s="738"/>
      <c r="R4" s="735"/>
      <c r="S4" s="736"/>
      <c r="T4" s="15"/>
      <c r="U4" s="787"/>
      <c r="V4" s="738"/>
      <c r="W4" s="788"/>
      <c r="X4" s="736"/>
    </row>
    <row r="5" spans="1:24" x14ac:dyDescent="0.25">
      <c r="A5" s="268">
        <f t="shared" ref="A5:A20" si="0">A4+1</f>
        <v>3</v>
      </c>
      <c r="B5" s="651"/>
      <c r="C5" s="652"/>
      <c r="D5" s="737"/>
      <c r="E5" s="738"/>
      <c r="F5" s="739"/>
      <c r="G5" s="736"/>
      <c r="H5" s="740"/>
      <c r="I5" s="738"/>
      <c r="J5" s="735"/>
      <c r="K5" s="736"/>
      <c r="L5" s="737"/>
      <c r="M5" s="738"/>
      <c r="N5" s="739"/>
      <c r="O5" s="736"/>
      <c r="P5" s="740"/>
      <c r="Q5" s="738"/>
      <c r="R5" s="735"/>
      <c r="S5" s="736"/>
      <c r="T5" s="15"/>
      <c r="U5" s="787"/>
      <c r="V5" s="738"/>
      <c r="W5" s="788"/>
      <c r="X5" s="736"/>
    </row>
    <row r="6" spans="1:24" x14ac:dyDescent="0.25">
      <c r="A6" s="268">
        <f t="shared" si="0"/>
        <v>4</v>
      </c>
      <c r="B6" s="651"/>
      <c r="C6" s="652"/>
      <c r="D6" s="737"/>
      <c r="E6" s="738"/>
      <c r="F6" s="739"/>
      <c r="G6" s="736"/>
      <c r="H6" s="740"/>
      <c r="I6" s="738"/>
      <c r="J6" s="735"/>
      <c r="K6" s="736"/>
      <c r="L6" s="737"/>
      <c r="M6" s="738"/>
      <c r="N6" s="739"/>
      <c r="O6" s="736"/>
      <c r="P6" s="740"/>
      <c r="Q6" s="738"/>
      <c r="R6" s="735"/>
      <c r="S6" s="736"/>
      <c r="T6" s="15"/>
      <c r="U6" s="787"/>
      <c r="V6" s="738"/>
      <c r="W6" s="788"/>
      <c r="X6" s="736"/>
    </row>
    <row r="7" spans="1:24" x14ac:dyDescent="0.25">
      <c r="A7" s="268">
        <f t="shared" si="0"/>
        <v>5</v>
      </c>
      <c r="B7" s="651"/>
      <c r="C7" s="652"/>
      <c r="D7" s="737"/>
      <c r="E7" s="738"/>
      <c r="F7" s="739"/>
      <c r="G7" s="736"/>
      <c r="H7" s="740"/>
      <c r="I7" s="738"/>
      <c r="J7" s="735"/>
      <c r="K7" s="736"/>
      <c r="L7" s="737"/>
      <c r="M7" s="738"/>
      <c r="N7" s="739"/>
      <c r="O7" s="736"/>
      <c r="P7" s="740"/>
      <c r="Q7" s="738"/>
      <c r="R7" s="735"/>
      <c r="S7" s="736"/>
      <c r="T7" s="15"/>
      <c r="U7" s="787"/>
      <c r="V7" s="738"/>
      <c r="W7" s="788"/>
      <c r="X7" s="736"/>
    </row>
    <row r="8" spans="1:24" x14ac:dyDescent="0.25">
      <c r="A8" s="268">
        <f t="shared" si="0"/>
        <v>6</v>
      </c>
      <c r="B8" s="651"/>
      <c r="C8" s="652"/>
      <c r="D8" s="737"/>
      <c r="E8" s="738"/>
      <c r="F8" s="739"/>
      <c r="G8" s="736"/>
      <c r="H8" s="740"/>
      <c r="I8" s="738"/>
      <c r="J8" s="735"/>
      <c r="K8" s="736"/>
      <c r="L8" s="737"/>
      <c r="M8" s="738"/>
      <c r="N8" s="739"/>
      <c r="O8" s="736"/>
      <c r="P8" s="740"/>
      <c r="Q8" s="738"/>
      <c r="R8" s="735"/>
      <c r="S8" s="736"/>
      <c r="T8" s="15"/>
      <c r="U8" s="787"/>
      <c r="V8" s="738"/>
      <c r="W8" s="788"/>
      <c r="X8" s="736"/>
    </row>
    <row r="9" spans="1:24" x14ac:dyDescent="0.25">
      <c r="A9" s="268">
        <f t="shared" si="0"/>
        <v>7</v>
      </c>
      <c r="B9" s="651"/>
      <c r="C9" s="652"/>
      <c r="D9" s="737"/>
      <c r="E9" s="738"/>
      <c r="F9" s="739"/>
      <c r="G9" s="736"/>
      <c r="H9" s="740"/>
      <c r="I9" s="738"/>
      <c r="J9" s="735"/>
      <c r="K9" s="736"/>
      <c r="L9" s="737"/>
      <c r="M9" s="738"/>
      <c r="N9" s="739"/>
      <c r="O9" s="736"/>
      <c r="P9" s="740"/>
      <c r="Q9" s="738"/>
      <c r="R9" s="735"/>
      <c r="S9" s="736"/>
      <c r="T9" s="15"/>
      <c r="U9" s="787"/>
      <c r="V9" s="738"/>
      <c r="W9" s="788"/>
      <c r="X9" s="736"/>
    </row>
    <row r="10" spans="1:24" x14ac:dyDescent="0.25">
      <c r="A10" s="268">
        <f t="shared" si="0"/>
        <v>8</v>
      </c>
      <c r="B10" s="651"/>
      <c r="C10" s="652"/>
      <c r="D10" s="737"/>
      <c r="E10" s="738"/>
      <c r="F10" s="739"/>
      <c r="G10" s="736"/>
      <c r="H10" s="740"/>
      <c r="I10" s="738"/>
      <c r="J10" s="735"/>
      <c r="K10" s="736"/>
      <c r="L10" s="737"/>
      <c r="M10" s="738"/>
      <c r="N10" s="739"/>
      <c r="O10" s="736"/>
      <c r="P10" s="740"/>
      <c r="Q10" s="738"/>
      <c r="R10" s="735"/>
      <c r="S10" s="736"/>
      <c r="T10" s="15"/>
      <c r="U10" s="787"/>
      <c r="V10" s="738"/>
      <c r="W10" s="788"/>
      <c r="X10" s="736"/>
    </row>
    <row r="11" spans="1:24" x14ac:dyDescent="0.25">
      <c r="A11" s="268">
        <f t="shared" si="0"/>
        <v>9</v>
      </c>
      <c r="B11" s="651"/>
      <c r="C11" s="652"/>
      <c r="D11" s="737"/>
      <c r="E11" s="738"/>
      <c r="F11" s="739"/>
      <c r="G11" s="736"/>
      <c r="H11" s="740"/>
      <c r="I11" s="738"/>
      <c r="J11" s="735"/>
      <c r="K11" s="736"/>
      <c r="L11" s="737"/>
      <c r="M11" s="738"/>
      <c r="N11" s="739"/>
      <c r="O11" s="736"/>
      <c r="P11" s="740"/>
      <c r="Q11" s="738"/>
      <c r="R11" s="735"/>
      <c r="S11" s="736"/>
      <c r="T11" s="15"/>
      <c r="U11" s="787"/>
      <c r="V11" s="738"/>
      <c r="W11" s="788"/>
      <c r="X11" s="736"/>
    </row>
    <row r="12" spans="1:24" x14ac:dyDescent="0.25">
      <c r="A12" s="268">
        <f t="shared" si="0"/>
        <v>10</v>
      </c>
      <c r="B12" s="651"/>
      <c r="C12" s="652"/>
      <c r="D12" s="737"/>
      <c r="E12" s="738"/>
      <c r="F12" s="739"/>
      <c r="G12" s="736"/>
      <c r="H12" s="740"/>
      <c r="I12" s="738"/>
      <c r="J12" s="735"/>
      <c r="K12" s="736"/>
      <c r="L12" s="737"/>
      <c r="M12" s="738"/>
      <c r="N12" s="739"/>
      <c r="O12" s="736"/>
      <c r="P12" s="740"/>
      <c r="Q12" s="738"/>
      <c r="R12" s="735"/>
      <c r="S12" s="736"/>
      <c r="T12" s="15"/>
      <c r="U12" s="787"/>
      <c r="V12" s="738"/>
      <c r="W12" s="788"/>
      <c r="X12" s="736"/>
    </row>
    <row r="13" spans="1:24" x14ac:dyDescent="0.25">
      <c r="A13" s="268">
        <f t="shared" si="0"/>
        <v>11</v>
      </c>
      <c r="B13" s="651"/>
      <c r="C13" s="652"/>
      <c r="D13" s="737"/>
      <c r="E13" s="738"/>
      <c r="F13" s="739"/>
      <c r="G13" s="736"/>
      <c r="H13" s="740"/>
      <c r="I13" s="738"/>
      <c r="J13" s="735"/>
      <c r="K13" s="736"/>
      <c r="L13" s="737"/>
      <c r="M13" s="738"/>
      <c r="N13" s="739"/>
      <c r="O13" s="736"/>
      <c r="P13" s="740"/>
      <c r="Q13" s="738"/>
      <c r="R13" s="735"/>
      <c r="S13" s="736"/>
      <c r="T13" s="15"/>
      <c r="U13" s="787"/>
      <c r="V13" s="738"/>
      <c r="W13" s="788"/>
      <c r="X13" s="736"/>
    </row>
    <row r="14" spans="1:24" x14ac:dyDescent="0.25">
      <c r="A14" s="268">
        <f t="shared" si="0"/>
        <v>12</v>
      </c>
      <c r="B14" s="651"/>
      <c r="C14" s="652"/>
      <c r="D14" s="737"/>
      <c r="E14" s="738"/>
      <c r="F14" s="739"/>
      <c r="G14" s="736"/>
      <c r="H14" s="740"/>
      <c r="I14" s="738"/>
      <c r="J14" s="735"/>
      <c r="K14" s="736"/>
      <c r="L14" s="737"/>
      <c r="M14" s="738"/>
      <c r="N14" s="739"/>
      <c r="O14" s="736"/>
      <c r="P14" s="740"/>
      <c r="Q14" s="738"/>
      <c r="R14" s="735"/>
      <c r="S14" s="736"/>
      <c r="T14" s="15"/>
      <c r="U14" s="787"/>
      <c r="V14" s="738"/>
      <c r="W14" s="788"/>
      <c r="X14" s="736"/>
    </row>
    <row r="15" spans="1:24" x14ac:dyDescent="0.25">
      <c r="A15" s="268">
        <f t="shared" si="0"/>
        <v>13</v>
      </c>
      <c r="B15" s="651"/>
      <c r="C15" s="652"/>
      <c r="D15" s="737"/>
      <c r="E15" s="738"/>
      <c r="F15" s="739"/>
      <c r="G15" s="736"/>
      <c r="H15" s="740"/>
      <c r="I15" s="738"/>
      <c r="J15" s="735"/>
      <c r="K15" s="736"/>
      <c r="L15" s="737"/>
      <c r="M15" s="738"/>
      <c r="N15" s="739"/>
      <c r="O15" s="736"/>
      <c r="P15" s="740"/>
      <c r="Q15" s="738"/>
      <c r="R15" s="735"/>
      <c r="S15" s="736"/>
      <c r="T15" s="15"/>
      <c r="U15" s="787"/>
      <c r="V15" s="738"/>
      <c r="W15" s="788"/>
      <c r="X15" s="736"/>
    </row>
    <row r="16" spans="1:24" x14ac:dyDescent="0.25">
      <c r="A16" s="268">
        <f t="shared" si="0"/>
        <v>14</v>
      </c>
      <c r="B16" s="651"/>
      <c r="C16" s="652"/>
      <c r="D16" s="737"/>
      <c r="E16" s="738"/>
      <c r="F16" s="739"/>
      <c r="G16" s="736"/>
      <c r="H16" s="740"/>
      <c r="I16" s="738"/>
      <c r="J16" s="735"/>
      <c r="K16" s="736"/>
      <c r="L16" s="737"/>
      <c r="M16" s="738"/>
      <c r="N16" s="739"/>
      <c r="O16" s="736"/>
      <c r="P16" s="740"/>
      <c r="Q16" s="738"/>
      <c r="R16" s="735"/>
      <c r="S16" s="736"/>
      <c r="T16" s="15"/>
      <c r="U16" s="787"/>
      <c r="V16" s="738"/>
      <c r="W16" s="788"/>
      <c r="X16" s="736"/>
    </row>
    <row r="17" spans="1:24" x14ac:dyDescent="0.25">
      <c r="A17" s="268">
        <f t="shared" si="0"/>
        <v>15</v>
      </c>
      <c r="B17" s="651"/>
      <c r="C17" s="652"/>
      <c r="D17" s="737"/>
      <c r="E17" s="738"/>
      <c r="F17" s="739"/>
      <c r="G17" s="736"/>
      <c r="H17" s="740"/>
      <c r="I17" s="738"/>
      <c r="J17" s="735"/>
      <c r="K17" s="736"/>
      <c r="L17" s="737"/>
      <c r="M17" s="738"/>
      <c r="N17" s="739"/>
      <c r="O17" s="736"/>
      <c r="P17" s="740"/>
      <c r="Q17" s="738"/>
      <c r="R17" s="735"/>
      <c r="S17" s="736"/>
      <c r="T17" s="15"/>
      <c r="U17" s="787"/>
      <c r="V17" s="738"/>
      <c r="W17" s="788"/>
      <c r="X17" s="736"/>
    </row>
    <row r="18" spans="1:24" x14ac:dyDescent="0.25">
      <c r="A18" s="268">
        <f t="shared" si="0"/>
        <v>16</v>
      </c>
      <c r="B18" s="651"/>
      <c r="C18" s="652"/>
      <c r="D18" s="737"/>
      <c r="E18" s="738"/>
      <c r="F18" s="739"/>
      <c r="G18" s="736"/>
      <c r="H18" s="740"/>
      <c r="I18" s="738"/>
      <c r="J18" s="735"/>
      <c r="K18" s="736"/>
      <c r="L18" s="737"/>
      <c r="M18" s="738"/>
      <c r="N18" s="739"/>
      <c r="O18" s="736"/>
      <c r="P18" s="740"/>
      <c r="Q18" s="738"/>
      <c r="R18" s="735"/>
      <c r="S18" s="736"/>
      <c r="T18" s="15"/>
      <c r="U18" s="787"/>
      <c r="V18" s="738"/>
      <c r="W18" s="788"/>
      <c r="X18" s="736"/>
    </row>
    <row r="19" spans="1:24" x14ac:dyDescent="0.25">
      <c r="A19" s="268">
        <f t="shared" si="0"/>
        <v>17</v>
      </c>
      <c r="B19" s="651"/>
      <c r="C19" s="652"/>
      <c r="D19" s="737"/>
      <c r="E19" s="738"/>
      <c r="F19" s="739"/>
      <c r="G19" s="736"/>
      <c r="H19" s="740"/>
      <c r="I19" s="738"/>
      <c r="J19" s="735"/>
      <c r="K19" s="736"/>
      <c r="L19" s="737"/>
      <c r="M19" s="738"/>
      <c r="N19" s="739"/>
      <c r="O19" s="736"/>
      <c r="P19" s="740"/>
      <c r="Q19" s="738"/>
      <c r="R19" s="735"/>
      <c r="S19" s="736"/>
      <c r="T19" s="15"/>
      <c r="U19" s="787"/>
      <c r="V19" s="738"/>
      <c r="W19" s="788"/>
      <c r="X19" s="736"/>
    </row>
    <row r="20" spans="1:24" x14ac:dyDescent="0.25">
      <c r="A20" s="268">
        <f t="shared" si="0"/>
        <v>18</v>
      </c>
      <c r="B20" s="651"/>
      <c r="C20" s="652"/>
      <c r="D20" s="737"/>
      <c r="E20" s="738"/>
      <c r="F20" s="739"/>
      <c r="G20" s="736"/>
      <c r="H20" s="740"/>
      <c r="I20" s="738"/>
      <c r="J20" s="735"/>
      <c r="K20" s="736"/>
      <c r="L20" s="737"/>
      <c r="M20" s="738"/>
      <c r="N20" s="739"/>
      <c r="O20" s="736"/>
      <c r="P20" s="740"/>
      <c r="Q20" s="738"/>
      <c r="R20" s="735"/>
      <c r="S20" s="736"/>
      <c r="T20" s="15"/>
      <c r="U20" s="787"/>
      <c r="V20" s="738"/>
      <c r="W20" s="788"/>
      <c r="X20" s="736"/>
    </row>
    <row r="26" spans="1:24" x14ac:dyDescent="0.25">
      <c r="Q26" s="789" t="s">
        <v>275</v>
      </c>
      <c r="R26" s="790"/>
      <c r="S26" s="793">
        <f>U3+U4+U5+U6+U7+U8+U9+U10+U11+U12+U13+U14+U15+U16+U17+U18+U19+U20</f>
        <v>0</v>
      </c>
      <c r="T26" s="794"/>
    </row>
    <row r="27" spans="1:24" x14ac:dyDescent="0.25">
      <c r="Q27" s="791"/>
      <c r="R27" s="792"/>
      <c r="S27" s="795"/>
      <c r="T27" s="796"/>
    </row>
    <row r="28" spans="1:24" x14ac:dyDescent="0.25">
      <c r="Q28" s="14"/>
      <c r="R28" s="14"/>
      <c r="S28" s="14"/>
      <c r="T28" s="14"/>
    </row>
    <row r="29" spans="1:24" x14ac:dyDescent="0.25">
      <c r="Q29" s="771" t="s">
        <v>276</v>
      </c>
      <c r="R29" s="772"/>
      <c r="S29" s="775">
        <f>W3+W4+W5+W6+W7+W8+W9+W10+W11+W12+W13+W14++W15+W16+W17+W18+W19+W20</f>
        <v>0</v>
      </c>
      <c r="T29" s="776"/>
    </row>
    <row r="30" spans="1:24" x14ac:dyDescent="0.25">
      <c r="Q30" s="773"/>
      <c r="R30" s="774"/>
      <c r="S30" s="777"/>
      <c r="T30" s="778"/>
    </row>
    <row r="31" spans="1:24" x14ac:dyDescent="0.25">
      <c r="Q31" s="14"/>
      <c r="R31" s="14"/>
      <c r="S31" s="14"/>
      <c r="T31" s="14"/>
    </row>
    <row r="32" spans="1:24" x14ac:dyDescent="0.25">
      <c r="Q32" s="771" t="s">
        <v>66</v>
      </c>
      <c r="R32" s="772"/>
      <c r="S32" s="775">
        <f>S26-S29</f>
        <v>0</v>
      </c>
      <c r="T32" s="776"/>
    </row>
    <row r="33" spans="17:20" x14ac:dyDescent="0.25">
      <c r="Q33" s="773"/>
      <c r="R33" s="774"/>
      <c r="S33" s="777"/>
      <c r="T33" s="778"/>
    </row>
  </sheetData>
  <mergeCells count="217">
    <mergeCell ref="Q32:R33"/>
    <mergeCell ref="S32:T33"/>
    <mergeCell ref="P20:Q20"/>
    <mergeCell ref="R20:S20"/>
    <mergeCell ref="U20:V20"/>
    <mergeCell ref="W20:X20"/>
    <mergeCell ref="Q26:R27"/>
    <mergeCell ref="S26:T27"/>
    <mergeCell ref="W19:X19"/>
    <mergeCell ref="U19:V19"/>
    <mergeCell ref="D20:E20"/>
    <mergeCell ref="F20:G20"/>
    <mergeCell ref="H20:I20"/>
    <mergeCell ref="J20:K20"/>
    <mergeCell ref="L20:M20"/>
    <mergeCell ref="N20:O20"/>
    <mergeCell ref="Q29:R30"/>
    <mergeCell ref="S29:T30"/>
    <mergeCell ref="D19:E19"/>
    <mergeCell ref="F19:G19"/>
    <mergeCell ref="H19:I19"/>
    <mergeCell ref="J19:K19"/>
    <mergeCell ref="L19:M19"/>
    <mergeCell ref="N19:O19"/>
    <mergeCell ref="P19:Q19"/>
    <mergeCell ref="R19:S19"/>
    <mergeCell ref="W17:X17"/>
    <mergeCell ref="D18:E18"/>
    <mergeCell ref="F18:G18"/>
    <mergeCell ref="H18:I18"/>
    <mergeCell ref="J18:K18"/>
    <mergeCell ref="L18:M18"/>
    <mergeCell ref="N18:O18"/>
    <mergeCell ref="P18:Q18"/>
    <mergeCell ref="R18:S18"/>
    <mergeCell ref="U18:V18"/>
    <mergeCell ref="W18:X18"/>
    <mergeCell ref="D17:E17"/>
    <mergeCell ref="F17:G17"/>
    <mergeCell ref="H17:I17"/>
    <mergeCell ref="J17:K17"/>
    <mergeCell ref="L17:M17"/>
    <mergeCell ref="N17:O17"/>
    <mergeCell ref="P17:Q17"/>
    <mergeCell ref="R17:S17"/>
    <mergeCell ref="U17:V17"/>
    <mergeCell ref="W15:X15"/>
    <mergeCell ref="D16:E16"/>
    <mergeCell ref="F16:G16"/>
    <mergeCell ref="H16:I16"/>
    <mergeCell ref="J16:K16"/>
    <mergeCell ref="L16:M16"/>
    <mergeCell ref="N16:O16"/>
    <mergeCell ref="P16:Q16"/>
    <mergeCell ref="R16:S16"/>
    <mergeCell ref="U16:V16"/>
    <mergeCell ref="W16:X16"/>
    <mergeCell ref="D15:E15"/>
    <mergeCell ref="F15:G15"/>
    <mergeCell ref="H15:I15"/>
    <mergeCell ref="J15:K15"/>
    <mergeCell ref="L15:M15"/>
    <mergeCell ref="N15:O15"/>
    <mergeCell ref="P15:Q15"/>
    <mergeCell ref="R15:S15"/>
    <mergeCell ref="U15:V15"/>
    <mergeCell ref="W13:X13"/>
    <mergeCell ref="D14:E14"/>
    <mergeCell ref="F14:G14"/>
    <mergeCell ref="H14:I14"/>
    <mergeCell ref="J14:K14"/>
    <mergeCell ref="L14:M14"/>
    <mergeCell ref="N14:O14"/>
    <mergeCell ref="P14:Q14"/>
    <mergeCell ref="R14:S14"/>
    <mergeCell ref="U14:V14"/>
    <mergeCell ref="W14:X14"/>
    <mergeCell ref="D13:E13"/>
    <mergeCell ref="F13:G13"/>
    <mergeCell ref="H13:I13"/>
    <mergeCell ref="J13:K13"/>
    <mergeCell ref="L13:M13"/>
    <mergeCell ref="N13:O13"/>
    <mergeCell ref="P13:Q13"/>
    <mergeCell ref="R13:S13"/>
    <mergeCell ref="U13:V13"/>
    <mergeCell ref="W11:X11"/>
    <mergeCell ref="D12:E12"/>
    <mergeCell ref="F12:G12"/>
    <mergeCell ref="H12:I12"/>
    <mergeCell ref="J12:K12"/>
    <mergeCell ref="L12:M12"/>
    <mergeCell ref="N12:O12"/>
    <mergeCell ref="P12:Q12"/>
    <mergeCell ref="R12:S12"/>
    <mergeCell ref="U12:V12"/>
    <mergeCell ref="W12:X12"/>
    <mergeCell ref="D11:E11"/>
    <mergeCell ref="F11:G11"/>
    <mergeCell ref="H11:I11"/>
    <mergeCell ref="J11:K11"/>
    <mergeCell ref="L11:M11"/>
    <mergeCell ref="N11:O11"/>
    <mergeCell ref="P11:Q11"/>
    <mergeCell ref="R11:S11"/>
    <mergeCell ref="U11:V11"/>
    <mergeCell ref="W9:X9"/>
    <mergeCell ref="D10:E10"/>
    <mergeCell ref="F10:G10"/>
    <mergeCell ref="H10:I10"/>
    <mergeCell ref="J10:K10"/>
    <mergeCell ref="L10:M10"/>
    <mergeCell ref="N10:O10"/>
    <mergeCell ref="P10:Q10"/>
    <mergeCell ref="R10:S10"/>
    <mergeCell ref="U10:V10"/>
    <mergeCell ref="W10:X10"/>
    <mergeCell ref="D9:E9"/>
    <mergeCell ref="F9:G9"/>
    <mergeCell ref="H9:I9"/>
    <mergeCell ref="J9:K9"/>
    <mergeCell ref="L9:M9"/>
    <mergeCell ref="N9:O9"/>
    <mergeCell ref="P9:Q9"/>
    <mergeCell ref="R9:S9"/>
    <mergeCell ref="U9:V9"/>
    <mergeCell ref="W7:X7"/>
    <mergeCell ref="D8:E8"/>
    <mergeCell ref="F8:G8"/>
    <mergeCell ref="H8:I8"/>
    <mergeCell ref="J8:K8"/>
    <mergeCell ref="L8:M8"/>
    <mergeCell ref="N8:O8"/>
    <mergeCell ref="P8:Q8"/>
    <mergeCell ref="R8:S8"/>
    <mergeCell ref="U8:V8"/>
    <mergeCell ref="W8:X8"/>
    <mergeCell ref="D7:E7"/>
    <mergeCell ref="F7:G7"/>
    <mergeCell ref="H7:I7"/>
    <mergeCell ref="J7:K7"/>
    <mergeCell ref="L7:M7"/>
    <mergeCell ref="N7:O7"/>
    <mergeCell ref="P7:Q7"/>
    <mergeCell ref="R7:S7"/>
    <mergeCell ref="U7:V7"/>
    <mergeCell ref="W5:X5"/>
    <mergeCell ref="D6:E6"/>
    <mergeCell ref="F6:G6"/>
    <mergeCell ref="H6:I6"/>
    <mergeCell ref="J6:K6"/>
    <mergeCell ref="L6:M6"/>
    <mergeCell ref="N6:O6"/>
    <mergeCell ref="P6:Q6"/>
    <mergeCell ref="R6:S6"/>
    <mergeCell ref="U6:V6"/>
    <mergeCell ref="W6:X6"/>
    <mergeCell ref="D5:E5"/>
    <mergeCell ref="F5:G5"/>
    <mergeCell ref="H5:I5"/>
    <mergeCell ref="J5:K5"/>
    <mergeCell ref="L5:M5"/>
    <mergeCell ref="N5:O5"/>
    <mergeCell ref="P5:Q5"/>
    <mergeCell ref="R5:S5"/>
    <mergeCell ref="U5:V5"/>
    <mergeCell ref="P3:Q3"/>
    <mergeCell ref="R3:S3"/>
    <mergeCell ref="U3:V3"/>
    <mergeCell ref="W3:X3"/>
    <mergeCell ref="D4:E4"/>
    <mergeCell ref="F4:G4"/>
    <mergeCell ref="H4:I4"/>
    <mergeCell ref="J4:K4"/>
    <mergeCell ref="L4:M4"/>
    <mergeCell ref="N4:O4"/>
    <mergeCell ref="D3:E3"/>
    <mergeCell ref="F3:G3"/>
    <mergeCell ref="H3:I3"/>
    <mergeCell ref="J3:K3"/>
    <mergeCell ref="L3:M3"/>
    <mergeCell ref="N3:O3"/>
    <mergeCell ref="P4:Q4"/>
    <mergeCell ref="R4:S4"/>
    <mergeCell ref="U4:V4"/>
    <mergeCell ref="W4:X4"/>
    <mergeCell ref="N1:O2"/>
    <mergeCell ref="P1:Q2"/>
    <mergeCell ref="R1:S2"/>
    <mergeCell ref="T1:T2"/>
    <mergeCell ref="U1:V2"/>
    <mergeCell ref="W1:X2"/>
    <mergeCell ref="A1:A2"/>
    <mergeCell ref="D1:E2"/>
    <mergeCell ref="F1:G2"/>
    <mergeCell ref="H1:I2"/>
    <mergeCell ref="J1:K2"/>
    <mergeCell ref="L1:M2"/>
    <mergeCell ref="B1:C2"/>
    <mergeCell ref="B3:C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</mergeCells>
  <pageMargins left="0.7" right="0.7" top="0.75" bottom="0.75" header="0.3" footer="0.3"/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8"/>
  <sheetViews>
    <sheetView topLeftCell="D1" workbookViewId="0">
      <selection activeCell="K7" sqref="K7"/>
    </sheetView>
  </sheetViews>
  <sheetFormatPr baseColWidth="10" defaultRowHeight="15" x14ac:dyDescent="0.25"/>
  <cols>
    <col min="3" max="3" width="13.7109375" customWidth="1"/>
    <col min="4" max="4" width="9.28515625" customWidth="1"/>
    <col min="5" max="5" width="15.28515625" customWidth="1"/>
    <col min="6" max="6" width="11" customWidth="1"/>
    <col min="7" max="7" width="13" customWidth="1"/>
    <col min="8" max="8" width="20.5703125" customWidth="1"/>
    <col min="9" max="9" width="8" customWidth="1"/>
    <col min="10" max="10" width="18.85546875" customWidth="1"/>
    <col min="11" max="11" width="17.42578125" customWidth="1"/>
    <col min="12" max="12" width="16.85546875" customWidth="1"/>
    <col min="13" max="13" width="19" customWidth="1"/>
    <col min="14" max="14" width="13.85546875" customWidth="1"/>
    <col min="15" max="15" width="10.7109375" customWidth="1"/>
  </cols>
  <sheetData>
    <row r="1" spans="1:15" x14ac:dyDescent="0.25">
      <c r="A1" s="665" t="s">
        <v>281</v>
      </c>
      <c r="B1" s="665" t="s">
        <v>9</v>
      </c>
      <c r="C1" s="665" t="s">
        <v>0</v>
      </c>
      <c r="D1" s="665" t="s">
        <v>1</v>
      </c>
      <c r="E1" s="665" t="s">
        <v>24</v>
      </c>
      <c r="F1" s="665" t="s">
        <v>2</v>
      </c>
      <c r="G1" s="665" t="s">
        <v>3</v>
      </c>
      <c r="H1" s="665" t="s">
        <v>4</v>
      </c>
      <c r="I1" s="665" t="s">
        <v>5</v>
      </c>
      <c r="J1" s="665" t="s">
        <v>6</v>
      </c>
      <c r="K1" s="665" t="s">
        <v>29</v>
      </c>
      <c r="L1" s="665" t="s">
        <v>158</v>
      </c>
      <c r="M1" s="665" t="s">
        <v>33</v>
      </c>
      <c r="N1" s="665" t="s">
        <v>7</v>
      </c>
      <c r="O1" s="665" t="s">
        <v>9</v>
      </c>
    </row>
    <row r="2" spans="1:15" x14ac:dyDescent="0.25">
      <c r="A2" s="666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  <c r="O2" s="666"/>
    </row>
    <row r="3" spans="1:15" ht="16.5" x14ac:dyDescent="0.3">
      <c r="A3" s="283">
        <v>1</v>
      </c>
      <c r="B3" s="45">
        <v>45505</v>
      </c>
      <c r="C3" s="192" t="s">
        <v>432</v>
      </c>
      <c r="D3" s="134" t="s">
        <v>27</v>
      </c>
      <c r="E3" s="284"/>
      <c r="F3" s="4">
        <v>45000</v>
      </c>
      <c r="G3" s="284"/>
      <c r="H3" s="4">
        <f>F3-G3</f>
        <v>45000</v>
      </c>
      <c r="I3" s="5">
        <v>660</v>
      </c>
      <c r="J3" s="5">
        <f>H3*I3</f>
        <v>29700000</v>
      </c>
      <c r="K3" s="236">
        <v>29700000</v>
      </c>
      <c r="L3" s="236">
        <f>J3-K3</f>
        <v>0</v>
      </c>
      <c r="M3" s="255"/>
      <c r="N3" s="236"/>
      <c r="O3" s="65"/>
    </row>
    <row r="4" spans="1:15" ht="16.5" x14ac:dyDescent="0.3">
      <c r="A4" s="283">
        <f>A3+1</f>
        <v>2</v>
      </c>
      <c r="B4" s="45">
        <v>45505</v>
      </c>
      <c r="C4" s="192" t="s">
        <v>433</v>
      </c>
      <c r="D4" s="134" t="s">
        <v>27</v>
      </c>
      <c r="E4" s="284"/>
      <c r="F4" s="4">
        <v>45000</v>
      </c>
      <c r="G4" s="284"/>
      <c r="H4" s="4">
        <f>F4-G4</f>
        <v>45000</v>
      </c>
      <c r="I4" s="5">
        <v>660</v>
      </c>
      <c r="J4" s="5">
        <f>H4*I4</f>
        <v>29700000</v>
      </c>
      <c r="K4" s="236">
        <v>29700000</v>
      </c>
      <c r="L4" s="236">
        <f>J4-K4</f>
        <v>0</v>
      </c>
      <c r="M4" s="240"/>
      <c r="N4" s="236"/>
      <c r="O4" s="65"/>
    </row>
    <row r="5" spans="1:15" ht="16.5" x14ac:dyDescent="0.3">
      <c r="A5" s="283">
        <f>A4+1</f>
        <v>3</v>
      </c>
      <c r="B5" s="45">
        <v>45505</v>
      </c>
      <c r="C5" s="192" t="s">
        <v>460</v>
      </c>
      <c r="D5" s="134" t="s">
        <v>27</v>
      </c>
      <c r="E5" s="284"/>
      <c r="F5" s="4">
        <v>45000</v>
      </c>
      <c r="G5" s="284"/>
      <c r="H5" s="4">
        <f>F5-G5</f>
        <v>45000</v>
      </c>
      <c r="I5" s="5">
        <v>660</v>
      </c>
      <c r="J5" s="5">
        <f>H5*I5</f>
        <v>29700000</v>
      </c>
      <c r="K5" s="5">
        <v>29700000</v>
      </c>
      <c r="L5" s="236">
        <f>J5-K5</f>
        <v>0</v>
      </c>
      <c r="M5" s="13"/>
      <c r="N5" s="236"/>
      <c r="O5" s="65"/>
    </row>
    <row r="6" spans="1:15" ht="16.5" x14ac:dyDescent="0.3">
      <c r="A6" s="283">
        <f>A5+1</f>
        <v>4</v>
      </c>
      <c r="B6" s="11">
        <v>45512</v>
      </c>
      <c r="C6" s="3" t="s">
        <v>469</v>
      </c>
      <c r="D6" s="134" t="s">
        <v>27</v>
      </c>
      <c r="E6" s="10"/>
      <c r="F6" s="4">
        <v>45000</v>
      </c>
      <c r="G6" s="291">
        <v>280</v>
      </c>
      <c r="H6" s="4">
        <f>F6-G6</f>
        <v>44720</v>
      </c>
      <c r="I6" s="5">
        <v>650</v>
      </c>
      <c r="J6" s="5">
        <f>H6*I6</f>
        <v>29068000</v>
      </c>
      <c r="K6" s="5">
        <v>29068000</v>
      </c>
      <c r="L6" s="5">
        <f>J6-K6</f>
        <v>0</v>
      </c>
      <c r="M6" s="13"/>
      <c r="N6" s="5"/>
      <c r="O6" s="284"/>
    </row>
    <row r="7" spans="1:15" ht="16.5" x14ac:dyDescent="0.3">
      <c r="A7" s="283">
        <f>A6+1</f>
        <v>5</v>
      </c>
      <c r="B7" s="283"/>
      <c r="C7" s="3"/>
      <c r="D7" s="6"/>
      <c r="E7" s="284"/>
      <c r="F7" s="4"/>
      <c r="G7" s="284"/>
      <c r="H7" s="4"/>
      <c r="I7" s="5"/>
      <c r="J7" s="5"/>
      <c r="K7" s="5"/>
      <c r="L7" s="5"/>
      <c r="M7" s="13"/>
      <c r="N7" s="5"/>
      <c r="O7" s="284"/>
    </row>
    <row r="8" spans="1:15" ht="16.5" x14ac:dyDescent="0.3">
      <c r="A8" s="283">
        <f>A7+1</f>
        <v>6</v>
      </c>
      <c r="B8" s="283"/>
      <c r="C8" s="3"/>
      <c r="D8" s="134"/>
      <c r="E8" s="284"/>
      <c r="F8" s="4"/>
      <c r="G8" s="284"/>
      <c r="H8" s="4"/>
      <c r="I8" s="5"/>
      <c r="J8" s="5"/>
      <c r="K8" s="5"/>
      <c r="L8" s="5"/>
      <c r="M8" s="13"/>
      <c r="N8" s="5"/>
      <c r="O8" s="284"/>
    </row>
    <row r="11" spans="1:15" x14ac:dyDescent="0.25">
      <c r="M11" s="799" t="s">
        <v>55</v>
      </c>
      <c r="N11" s="668">
        <f>SUM(J3:J8)</f>
        <v>118168000</v>
      </c>
      <c r="O11" s="668"/>
    </row>
    <row r="12" spans="1:15" x14ac:dyDescent="0.25">
      <c r="M12" s="799"/>
      <c r="N12" s="668"/>
      <c r="O12" s="668"/>
    </row>
    <row r="14" spans="1:15" x14ac:dyDescent="0.25">
      <c r="M14" s="799" t="s">
        <v>66</v>
      </c>
      <c r="N14" s="668">
        <f>SUM(K3:K8)</f>
        <v>118168000</v>
      </c>
      <c r="O14" s="668" t="e">
        <f>#REF!+#REF!</f>
        <v>#REF!</v>
      </c>
    </row>
    <row r="15" spans="1:15" x14ac:dyDescent="0.25">
      <c r="M15" s="799"/>
      <c r="N15" s="668"/>
      <c r="O15" s="668"/>
    </row>
    <row r="17" spans="13:15" x14ac:dyDescent="0.25">
      <c r="M17" s="799" t="s">
        <v>71</v>
      </c>
      <c r="N17" s="668">
        <f>N11-N14</f>
        <v>0</v>
      </c>
      <c r="O17" s="668" t="e">
        <f>N11-O14</f>
        <v>#REF!</v>
      </c>
    </row>
    <row r="18" spans="13:15" x14ac:dyDescent="0.25">
      <c r="M18" s="799"/>
      <c r="N18" s="668"/>
      <c r="O18" s="668"/>
    </row>
  </sheetData>
  <mergeCells count="21">
    <mergeCell ref="L1:L2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M17:M18"/>
    <mergeCell ref="N17:O18"/>
    <mergeCell ref="M1:M2"/>
    <mergeCell ref="N1:N2"/>
    <mergeCell ref="O1:O2"/>
    <mergeCell ref="M11:M12"/>
    <mergeCell ref="N11:O12"/>
    <mergeCell ref="M14:M15"/>
    <mergeCell ref="N14:O15"/>
  </mergeCells>
  <pageMargins left="0.7" right="0.7" top="0.75" bottom="0.75" header="0.3" footer="0.3"/>
  <pageSetup scale="55" orientation="landscape" r:id="rId1"/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0"/>
  <sheetViews>
    <sheetView workbookViewId="0">
      <selection activeCell="C14" sqref="C14:D14"/>
    </sheetView>
  </sheetViews>
  <sheetFormatPr baseColWidth="10" defaultRowHeight="15" x14ac:dyDescent="0.25"/>
  <cols>
    <col min="4" max="4" width="30.140625" customWidth="1"/>
    <col min="12" max="12" width="6.140625" customWidth="1"/>
    <col min="14" max="14" width="5.7109375" customWidth="1"/>
  </cols>
  <sheetData>
    <row r="1" spans="1:18" ht="15" customHeight="1" x14ac:dyDescent="0.25">
      <c r="A1" s="727" t="s">
        <v>292</v>
      </c>
      <c r="B1" s="727" t="s">
        <v>9</v>
      </c>
      <c r="C1" s="727" t="s">
        <v>291</v>
      </c>
      <c r="D1" s="728"/>
      <c r="E1" s="727" t="s">
        <v>269</v>
      </c>
      <c r="F1" s="728"/>
      <c r="G1" s="727"/>
      <c r="H1" s="728"/>
      <c r="I1" s="727" t="s">
        <v>271</v>
      </c>
      <c r="J1" s="728"/>
      <c r="K1" s="727" t="s">
        <v>208</v>
      </c>
      <c r="L1" s="728"/>
      <c r="M1" s="727" t="s">
        <v>272</v>
      </c>
      <c r="N1" s="728"/>
      <c r="O1" s="727" t="s">
        <v>267</v>
      </c>
      <c r="P1" s="728"/>
      <c r="Q1" s="727" t="s">
        <v>268</v>
      </c>
      <c r="R1" s="728"/>
    </row>
    <row r="2" spans="1:18" ht="15" customHeight="1" x14ac:dyDescent="0.25">
      <c r="A2" s="729"/>
      <c r="B2" s="729"/>
      <c r="C2" s="729"/>
      <c r="D2" s="730"/>
      <c r="E2" s="729"/>
      <c r="F2" s="730"/>
      <c r="G2" s="729"/>
      <c r="H2" s="730"/>
      <c r="I2" s="729"/>
      <c r="J2" s="730"/>
      <c r="K2" s="729"/>
      <c r="L2" s="730"/>
      <c r="M2" s="729"/>
      <c r="N2" s="730"/>
      <c r="O2" s="729"/>
      <c r="P2" s="730"/>
      <c r="Q2" s="729"/>
      <c r="R2" s="730"/>
    </row>
    <row r="3" spans="1:18" x14ac:dyDescent="0.25">
      <c r="A3" s="308">
        <v>1</v>
      </c>
      <c r="B3" s="576"/>
      <c r="C3" s="766" t="s">
        <v>510</v>
      </c>
      <c r="D3" s="767"/>
      <c r="E3" s="739" t="s">
        <v>478</v>
      </c>
      <c r="F3" s="736"/>
      <c r="G3" s="740">
        <v>45000</v>
      </c>
      <c r="H3" s="738"/>
      <c r="I3" s="735">
        <v>45000</v>
      </c>
      <c r="J3" s="736"/>
      <c r="K3" s="737"/>
      <c r="L3" s="738"/>
      <c r="M3" s="739"/>
      <c r="N3" s="736"/>
      <c r="O3" s="740">
        <f>G3-K3</f>
        <v>45000</v>
      </c>
      <c r="P3" s="738"/>
      <c r="Q3" s="735">
        <f>I3-M3</f>
        <v>45000</v>
      </c>
      <c r="R3" s="736"/>
    </row>
    <row r="4" spans="1:18" x14ac:dyDescent="0.25">
      <c r="A4" s="308">
        <f>A3+1</f>
        <v>2</v>
      </c>
      <c r="B4" s="576"/>
      <c r="C4" s="737" t="s">
        <v>511</v>
      </c>
      <c r="D4" s="738"/>
      <c r="E4" s="739" t="s">
        <v>435</v>
      </c>
      <c r="F4" s="736"/>
      <c r="G4" s="740">
        <v>45000</v>
      </c>
      <c r="H4" s="738"/>
      <c r="I4" s="735">
        <v>45000</v>
      </c>
      <c r="J4" s="736"/>
      <c r="K4" s="737"/>
      <c r="L4" s="738"/>
      <c r="M4" s="739"/>
      <c r="N4" s="736"/>
      <c r="O4" s="740">
        <f>G4-K4</f>
        <v>45000</v>
      </c>
      <c r="P4" s="738"/>
      <c r="Q4" s="735">
        <f>I4-M4</f>
        <v>45000</v>
      </c>
      <c r="R4" s="736"/>
    </row>
    <row r="5" spans="1:18" x14ac:dyDescent="0.25">
      <c r="A5" s="308">
        <f t="shared" ref="A5:A14" si="0">A4+1</f>
        <v>3</v>
      </c>
      <c r="B5" s="576"/>
      <c r="C5" s="737" t="s">
        <v>512</v>
      </c>
      <c r="D5" s="738"/>
      <c r="E5" s="739" t="s">
        <v>376</v>
      </c>
      <c r="F5" s="736"/>
      <c r="G5" s="740">
        <v>45000</v>
      </c>
      <c r="H5" s="738"/>
      <c r="I5" s="735">
        <v>45000</v>
      </c>
      <c r="J5" s="736"/>
      <c r="K5" s="737"/>
      <c r="L5" s="738"/>
      <c r="M5" s="739"/>
      <c r="N5" s="736"/>
      <c r="O5" s="740">
        <f>G5-K5</f>
        <v>45000</v>
      </c>
      <c r="P5" s="738"/>
      <c r="Q5" s="735">
        <f>I5-M5</f>
        <v>45000</v>
      </c>
      <c r="R5" s="736"/>
    </row>
    <row r="6" spans="1:18" x14ac:dyDescent="0.25">
      <c r="A6" s="308">
        <f t="shared" si="0"/>
        <v>4</v>
      </c>
      <c r="B6" s="576"/>
      <c r="C6" s="737" t="s">
        <v>513</v>
      </c>
      <c r="D6" s="738"/>
      <c r="E6" s="739" t="s">
        <v>468</v>
      </c>
      <c r="F6" s="736"/>
      <c r="G6" s="740">
        <v>45000</v>
      </c>
      <c r="H6" s="738"/>
      <c r="I6" s="735">
        <v>45000</v>
      </c>
      <c r="J6" s="736"/>
      <c r="K6" s="737"/>
      <c r="L6" s="738"/>
      <c r="M6" s="739"/>
      <c r="N6" s="736"/>
      <c r="O6" s="740">
        <f>G6-K6</f>
        <v>45000</v>
      </c>
      <c r="P6" s="738"/>
      <c r="Q6" s="735">
        <v>45000</v>
      </c>
      <c r="R6" s="736"/>
    </row>
    <row r="7" spans="1:18" x14ac:dyDescent="0.25">
      <c r="A7" s="616">
        <f t="shared" si="0"/>
        <v>5</v>
      </c>
      <c r="B7" s="576"/>
      <c r="C7" s="316"/>
      <c r="D7" s="314"/>
      <c r="E7" s="311"/>
      <c r="F7" s="312"/>
      <c r="G7" s="313"/>
      <c r="H7" s="314"/>
      <c r="I7" s="315"/>
      <c r="J7" s="312"/>
      <c r="K7" s="316"/>
      <c r="L7" s="314"/>
      <c r="M7" s="311"/>
      <c r="N7" s="312"/>
      <c r="O7" s="313"/>
      <c r="P7" s="314"/>
      <c r="Q7" s="315"/>
      <c r="R7" s="312"/>
    </row>
    <row r="8" spans="1:18" x14ac:dyDescent="0.25">
      <c r="A8" s="616">
        <f t="shared" si="0"/>
        <v>6</v>
      </c>
      <c r="B8" s="576"/>
      <c r="C8" s="737" t="s">
        <v>670</v>
      </c>
      <c r="D8" s="738"/>
      <c r="E8" s="739" t="s">
        <v>623</v>
      </c>
      <c r="F8" s="736"/>
      <c r="G8" s="740">
        <v>45000</v>
      </c>
      <c r="H8" s="738"/>
      <c r="I8" s="735">
        <v>45000</v>
      </c>
      <c r="J8" s="736"/>
      <c r="K8" s="737"/>
      <c r="L8" s="738"/>
      <c r="M8" s="739"/>
      <c r="N8" s="736"/>
      <c r="O8" s="740"/>
      <c r="P8" s="738"/>
      <c r="Q8" s="735">
        <v>45000</v>
      </c>
      <c r="R8" s="736"/>
    </row>
    <row r="9" spans="1:18" x14ac:dyDescent="0.25">
      <c r="A9" s="616">
        <f t="shared" si="0"/>
        <v>7</v>
      </c>
      <c r="B9" s="576"/>
      <c r="C9" s="737" t="s">
        <v>671</v>
      </c>
      <c r="D9" s="738"/>
      <c r="E9" s="739" t="s">
        <v>624</v>
      </c>
      <c r="F9" s="736"/>
      <c r="G9" s="740">
        <v>45000</v>
      </c>
      <c r="H9" s="738"/>
      <c r="I9" s="735">
        <v>45000</v>
      </c>
      <c r="J9" s="736"/>
      <c r="K9" s="737"/>
      <c r="L9" s="738"/>
      <c r="M9" s="739"/>
      <c r="N9" s="736"/>
      <c r="O9" s="740"/>
      <c r="P9" s="738"/>
      <c r="Q9" s="735">
        <v>45000</v>
      </c>
      <c r="R9" s="736"/>
    </row>
    <row r="10" spans="1:18" x14ac:dyDescent="0.25">
      <c r="A10" s="616">
        <f t="shared" si="0"/>
        <v>8</v>
      </c>
      <c r="B10" s="576"/>
      <c r="C10" s="737" t="s">
        <v>672</v>
      </c>
      <c r="D10" s="738"/>
      <c r="E10" s="739" t="s">
        <v>653</v>
      </c>
      <c r="F10" s="736"/>
      <c r="G10" s="740">
        <v>45000</v>
      </c>
      <c r="H10" s="738"/>
      <c r="I10" s="735">
        <v>45000</v>
      </c>
      <c r="J10" s="736"/>
      <c r="K10" s="737"/>
      <c r="L10" s="738"/>
      <c r="M10" s="739"/>
      <c r="N10" s="736"/>
      <c r="O10" s="740"/>
      <c r="P10" s="738"/>
      <c r="Q10" s="735">
        <v>45000</v>
      </c>
      <c r="R10" s="736"/>
    </row>
    <row r="11" spans="1:18" x14ac:dyDescent="0.25">
      <c r="A11" s="616">
        <f t="shared" si="0"/>
        <v>9</v>
      </c>
      <c r="B11" s="577"/>
      <c r="C11" s="737" t="s">
        <v>1265</v>
      </c>
      <c r="D11" s="738"/>
      <c r="E11" s="739"/>
      <c r="F11" s="736"/>
      <c r="G11" s="740">
        <v>45000</v>
      </c>
      <c r="H11" s="738"/>
      <c r="I11" s="735"/>
      <c r="J11" s="736"/>
      <c r="K11" s="737"/>
      <c r="L11" s="738"/>
      <c r="M11" s="739"/>
      <c r="N11" s="736"/>
      <c r="O11" s="740"/>
      <c r="P11" s="738"/>
      <c r="Q11" s="735"/>
      <c r="R11" s="736"/>
    </row>
    <row r="12" spans="1:18" x14ac:dyDescent="0.25">
      <c r="A12" s="616">
        <f t="shared" si="0"/>
        <v>10</v>
      </c>
      <c r="B12" s="10"/>
      <c r="C12" s="737" t="s">
        <v>1259</v>
      </c>
      <c r="D12" s="738"/>
      <c r="E12" s="739"/>
      <c r="F12" s="736"/>
      <c r="G12" s="740">
        <v>45000</v>
      </c>
      <c r="H12" s="738"/>
      <c r="I12" s="735"/>
      <c r="J12" s="736"/>
      <c r="K12" s="737"/>
      <c r="L12" s="738"/>
      <c r="M12" s="739"/>
      <c r="N12" s="736"/>
      <c r="O12" s="740"/>
      <c r="P12" s="738"/>
      <c r="Q12" s="735"/>
      <c r="R12" s="736"/>
    </row>
    <row r="13" spans="1:18" x14ac:dyDescent="0.25">
      <c r="A13" s="616">
        <f t="shared" si="0"/>
        <v>11</v>
      </c>
      <c r="B13" s="10"/>
      <c r="C13" s="737" t="s">
        <v>1268</v>
      </c>
      <c r="D13" s="738"/>
      <c r="E13" s="739"/>
      <c r="F13" s="736"/>
      <c r="G13" s="740">
        <v>45000</v>
      </c>
      <c r="H13" s="738"/>
      <c r="I13" s="735"/>
      <c r="J13" s="736"/>
      <c r="K13" s="737"/>
      <c r="L13" s="738"/>
      <c r="M13" s="739"/>
      <c r="N13" s="736"/>
      <c r="O13" s="740"/>
      <c r="P13" s="738"/>
      <c r="Q13" s="735"/>
      <c r="R13" s="736"/>
    </row>
    <row r="14" spans="1:18" x14ac:dyDescent="0.25">
      <c r="A14" s="616">
        <f t="shared" si="0"/>
        <v>12</v>
      </c>
      <c r="B14" s="10"/>
      <c r="C14" s="737"/>
      <c r="D14" s="738"/>
      <c r="E14" s="739"/>
      <c r="F14" s="736"/>
      <c r="G14" s="740"/>
      <c r="H14" s="738"/>
      <c r="I14" s="735"/>
      <c r="J14" s="736"/>
      <c r="K14" s="737"/>
      <c r="L14" s="738"/>
      <c r="M14" s="739"/>
      <c r="N14" s="736"/>
      <c r="O14" s="740"/>
      <c r="P14" s="738"/>
      <c r="Q14" s="735"/>
      <c r="R14" s="736"/>
    </row>
    <row r="20" ht="24" customHeight="1" x14ac:dyDescent="0.25"/>
  </sheetData>
  <mergeCells count="98">
    <mergeCell ref="M11:N11"/>
    <mergeCell ref="O11:P11"/>
    <mergeCell ref="Q11:R11"/>
    <mergeCell ref="C10:D10"/>
    <mergeCell ref="E10:F10"/>
    <mergeCell ref="G10:H10"/>
    <mergeCell ref="I10:J10"/>
    <mergeCell ref="K10:L10"/>
    <mergeCell ref="M10:N10"/>
    <mergeCell ref="O10:P10"/>
    <mergeCell ref="Q10:R10"/>
    <mergeCell ref="C11:D11"/>
    <mergeCell ref="E11:F11"/>
    <mergeCell ref="G11:H11"/>
    <mergeCell ref="I11:J11"/>
    <mergeCell ref="K11:L11"/>
    <mergeCell ref="M9:N9"/>
    <mergeCell ref="O9:P9"/>
    <mergeCell ref="Q9:R9"/>
    <mergeCell ref="C8:D8"/>
    <mergeCell ref="E8:F8"/>
    <mergeCell ref="G8:H8"/>
    <mergeCell ref="I8:J8"/>
    <mergeCell ref="K8:L8"/>
    <mergeCell ref="M8:N8"/>
    <mergeCell ref="O8:P8"/>
    <mergeCell ref="Q8:R8"/>
    <mergeCell ref="C9:D9"/>
    <mergeCell ref="E9:F9"/>
    <mergeCell ref="G9:H9"/>
    <mergeCell ref="I9:J9"/>
    <mergeCell ref="K9:L9"/>
    <mergeCell ref="M6:N6"/>
    <mergeCell ref="O6:P6"/>
    <mergeCell ref="Q6:R6"/>
    <mergeCell ref="C5:D5"/>
    <mergeCell ref="E5:F5"/>
    <mergeCell ref="G5:H5"/>
    <mergeCell ref="I5:J5"/>
    <mergeCell ref="K5:L5"/>
    <mergeCell ref="M5:N5"/>
    <mergeCell ref="O5:P5"/>
    <mergeCell ref="Q5:R5"/>
    <mergeCell ref="C6:D6"/>
    <mergeCell ref="E6:F6"/>
    <mergeCell ref="G6:H6"/>
    <mergeCell ref="I6:J6"/>
    <mergeCell ref="K6:L6"/>
    <mergeCell ref="O3:P3"/>
    <mergeCell ref="Q3:R3"/>
    <mergeCell ref="C4:D4"/>
    <mergeCell ref="E4:F4"/>
    <mergeCell ref="G4:H4"/>
    <mergeCell ref="I4:J4"/>
    <mergeCell ref="K4:L4"/>
    <mergeCell ref="M4:N4"/>
    <mergeCell ref="C3:D3"/>
    <mergeCell ref="E3:F3"/>
    <mergeCell ref="G3:H3"/>
    <mergeCell ref="I3:J3"/>
    <mergeCell ref="K3:L3"/>
    <mergeCell ref="M3:N3"/>
    <mergeCell ref="O4:P4"/>
    <mergeCell ref="Q4:R4"/>
    <mergeCell ref="M1:N2"/>
    <mergeCell ref="O1:P2"/>
    <mergeCell ref="Q1:R2"/>
    <mergeCell ref="A1:A2"/>
    <mergeCell ref="C1:D2"/>
    <mergeCell ref="E1:F2"/>
    <mergeCell ref="G1:H2"/>
    <mergeCell ref="I1:J2"/>
    <mergeCell ref="K1:L2"/>
    <mergeCell ref="B1:B2"/>
    <mergeCell ref="C12:D12"/>
    <mergeCell ref="C13:D13"/>
    <mergeCell ref="C14:D14"/>
    <mergeCell ref="E12:F12"/>
    <mergeCell ref="E13:F13"/>
    <mergeCell ref="K14:L14"/>
    <mergeCell ref="I14:J14"/>
    <mergeCell ref="G14:H14"/>
    <mergeCell ref="E14:F14"/>
    <mergeCell ref="M12:N12"/>
    <mergeCell ref="M13:N13"/>
    <mergeCell ref="M14:N14"/>
    <mergeCell ref="G12:H12"/>
    <mergeCell ref="G13:H13"/>
    <mergeCell ref="I12:J12"/>
    <mergeCell ref="I13:J13"/>
    <mergeCell ref="K12:L12"/>
    <mergeCell ref="K13:L13"/>
    <mergeCell ref="O12:P12"/>
    <mergeCell ref="O13:P13"/>
    <mergeCell ref="O14:P14"/>
    <mergeCell ref="Q12:R12"/>
    <mergeCell ref="Q13:R13"/>
    <mergeCell ref="Q14:R14"/>
  </mergeCells>
  <pageMargins left="0.7" right="0.7" top="0.75" bottom="0.75" header="0.3" footer="0.3"/>
  <pageSetup scale="55" orientation="landscape" r:id="rId1"/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"/>
  <sheetViews>
    <sheetView workbookViewId="0">
      <selection activeCell="D3" sqref="D3:E3"/>
    </sheetView>
  </sheetViews>
  <sheetFormatPr baseColWidth="10" defaultRowHeight="15" x14ac:dyDescent="0.25"/>
  <cols>
    <col min="3" max="3" width="29.28515625" customWidth="1"/>
  </cols>
  <sheetData>
    <row r="1" spans="1:17" x14ac:dyDescent="0.25">
      <c r="A1" s="727" t="s">
        <v>292</v>
      </c>
      <c r="B1" s="727" t="s">
        <v>291</v>
      </c>
      <c r="C1" s="728"/>
      <c r="D1" s="727" t="s">
        <v>269</v>
      </c>
      <c r="E1" s="728"/>
      <c r="F1" s="727"/>
      <c r="G1" s="728"/>
      <c r="H1" s="727" t="s">
        <v>271</v>
      </c>
      <c r="I1" s="728"/>
      <c r="J1" s="727" t="s">
        <v>208</v>
      </c>
      <c r="K1" s="728"/>
      <c r="L1" s="727" t="s">
        <v>272</v>
      </c>
      <c r="M1" s="728"/>
      <c r="N1" s="727" t="s">
        <v>267</v>
      </c>
      <c r="O1" s="728"/>
      <c r="P1" s="727" t="s">
        <v>268</v>
      </c>
      <c r="Q1" s="728"/>
    </row>
    <row r="2" spans="1:17" x14ac:dyDescent="0.25">
      <c r="A2" s="729"/>
      <c r="B2" s="729"/>
      <c r="C2" s="730"/>
      <c r="D2" s="729"/>
      <c r="E2" s="730"/>
      <c r="F2" s="729"/>
      <c r="G2" s="730"/>
      <c r="H2" s="729"/>
      <c r="I2" s="730"/>
      <c r="J2" s="729"/>
      <c r="K2" s="730"/>
      <c r="L2" s="729"/>
      <c r="M2" s="730"/>
      <c r="N2" s="729"/>
      <c r="O2" s="730"/>
      <c r="P2" s="729"/>
      <c r="Q2" s="730"/>
    </row>
    <row r="3" spans="1:17" x14ac:dyDescent="0.25">
      <c r="A3" s="359">
        <v>1</v>
      </c>
      <c r="B3" s="766" t="s">
        <v>658</v>
      </c>
      <c r="C3" s="767"/>
      <c r="D3" s="739" t="s">
        <v>698</v>
      </c>
      <c r="E3" s="736"/>
      <c r="F3" s="740">
        <v>45000</v>
      </c>
      <c r="G3" s="738"/>
      <c r="H3" s="735">
        <v>45000</v>
      </c>
      <c r="I3" s="736"/>
      <c r="J3" s="737">
        <v>100</v>
      </c>
      <c r="K3" s="738"/>
      <c r="L3" s="739"/>
      <c r="M3" s="736"/>
      <c r="N3" s="740">
        <f>F3-J3</f>
        <v>44900</v>
      </c>
      <c r="O3" s="738"/>
      <c r="P3" s="735">
        <f>H3-L3</f>
        <v>45000</v>
      </c>
      <c r="Q3" s="736"/>
    </row>
    <row r="4" spans="1:17" x14ac:dyDescent="0.25">
      <c r="A4" s="359">
        <f>A3+1</f>
        <v>2</v>
      </c>
      <c r="B4" s="737"/>
      <c r="C4" s="738"/>
      <c r="D4" s="739"/>
      <c r="E4" s="736"/>
      <c r="F4" s="740"/>
      <c r="G4" s="738"/>
      <c r="H4" s="735"/>
      <c r="I4" s="736"/>
      <c r="J4" s="737"/>
      <c r="K4" s="738"/>
      <c r="L4" s="739"/>
      <c r="M4" s="736"/>
      <c r="N4" s="740"/>
      <c r="O4" s="738"/>
      <c r="P4" s="735"/>
      <c r="Q4" s="736"/>
    </row>
    <row r="5" spans="1:17" x14ac:dyDescent="0.25">
      <c r="A5" s="359">
        <f t="shared" ref="A5:A11" si="0">A4+1</f>
        <v>3</v>
      </c>
      <c r="B5" s="737"/>
      <c r="C5" s="738"/>
      <c r="D5" s="739"/>
      <c r="E5" s="736"/>
      <c r="F5" s="740"/>
      <c r="G5" s="738"/>
      <c r="H5" s="735"/>
      <c r="I5" s="736"/>
      <c r="J5" s="737"/>
      <c r="K5" s="738"/>
      <c r="L5" s="739"/>
      <c r="M5" s="736"/>
      <c r="N5" s="740"/>
      <c r="O5" s="738"/>
      <c r="P5" s="735"/>
      <c r="Q5" s="736"/>
    </row>
    <row r="6" spans="1:17" x14ac:dyDescent="0.25">
      <c r="A6" s="359">
        <f t="shared" si="0"/>
        <v>4</v>
      </c>
      <c r="B6" s="737"/>
      <c r="C6" s="738"/>
      <c r="D6" s="739"/>
      <c r="E6" s="736"/>
      <c r="F6" s="740"/>
      <c r="G6" s="738"/>
      <c r="H6" s="735"/>
      <c r="I6" s="736"/>
      <c r="J6" s="737"/>
      <c r="K6" s="738"/>
      <c r="L6" s="739"/>
      <c r="M6" s="736"/>
      <c r="N6" s="740"/>
      <c r="O6" s="738"/>
      <c r="P6" s="735"/>
      <c r="Q6" s="736"/>
    </row>
    <row r="7" spans="1:17" x14ac:dyDescent="0.25">
      <c r="A7" s="359"/>
      <c r="B7" s="365"/>
      <c r="C7" s="362"/>
      <c r="D7" s="366"/>
      <c r="E7" s="364"/>
      <c r="F7" s="361"/>
      <c r="G7" s="362"/>
      <c r="H7" s="363"/>
      <c r="I7" s="364"/>
      <c r="J7" s="365"/>
      <c r="K7" s="362"/>
      <c r="L7" s="366"/>
      <c r="M7" s="364"/>
      <c r="N7" s="361"/>
      <c r="O7" s="362"/>
      <c r="P7" s="363"/>
      <c r="Q7" s="364"/>
    </row>
    <row r="8" spans="1:17" x14ac:dyDescent="0.25">
      <c r="A8" s="359">
        <f>A6+1</f>
        <v>5</v>
      </c>
      <c r="B8" s="737"/>
      <c r="C8" s="738"/>
      <c r="D8" s="739"/>
      <c r="E8" s="736"/>
      <c r="F8" s="740"/>
      <c r="G8" s="738"/>
      <c r="H8" s="735"/>
      <c r="I8" s="736"/>
      <c r="J8" s="737"/>
      <c r="K8" s="738"/>
      <c r="L8" s="739"/>
      <c r="M8" s="736"/>
      <c r="N8" s="740"/>
      <c r="O8" s="738"/>
      <c r="P8" s="735"/>
      <c r="Q8" s="736"/>
    </row>
    <row r="9" spans="1:17" x14ac:dyDescent="0.25">
      <c r="A9" s="359">
        <f t="shared" si="0"/>
        <v>6</v>
      </c>
      <c r="B9" s="737"/>
      <c r="C9" s="738"/>
      <c r="D9" s="739"/>
      <c r="E9" s="736"/>
      <c r="F9" s="740"/>
      <c r="G9" s="738"/>
      <c r="H9" s="735"/>
      <c r="I9" s="736"/>
      <c r="J9" s="737"/>
      <c r="K9" s="738"/>
      <c r="L9" s="739"/>
      <c r="M9" s="736"/>
      <c r="N9" s="740"/>
      <c r="O9" s="738"/>
      <c r="P9" s="735"/>
      <c r="Q9" s="736"/>
    </row>
    <row r="10" spans="1:17" x14ac:dyDescent="0.25">
      <c r="A10" s="359">
        <f t="shared" si="0"/>
        <v>7</v>
      </c>
      <c r="B10" s="737"/>
      <c r="C10" s="738"/>
      <c r="D10" s="739"/>
      <c r="E10" s="736"/>
      <c r="F10" s="740"/>
      <c r="G10" s="738"/>
      <c r="H10" s="735"/>
      <c r="I10" s="736"/>
      <c r="J10" s="737"/>
      <c r="K10" s="738"/>
      <c r="L10" s="739"/>
      <c r="M10" s="736"/>
      <c r="N10" s="740"/>
      <c r="O10" s="738"/>
      <c r="P10" s="735"/>
      <c r="Q10" s="736"/>
    </row>
    <row r="11" spans="1:17" x14ac:dyDescent="0.25">
      <c r="A11" s="359">
        <f t="shared" si="0"/>
        <v>8</v>
      </c>
      <c r="B11" s="737"/>
      <c r="C11" s="738"/>
      <c r="D11" s="739"/>
      <c r="E11" s="736"/>
      <c r="F11" s="740"/>
      <c r="G11" s="738"/>
      <c r="H11" s="735"/>
      <c r="I11" s="736"/>
      <c r="J11" s="737"/>
      <c r="K11" s="738"/>
      <c r="L11" s="739"/>
      <c r="M11" s="736"/>
      <c r="N11" s="740"/>
      <c r="O11" s="738"/>
      <c r="P11" s="735"/>
      <c r="Q11" s="736"/>
    </row>
  </sheetData>
  <mergeCells count="73">
    <mergeCell ref="A1:A2"/>
    <mergeCell ref="B1:C2"/>
    <mergeCell ref="D1:E2"/>
    <mergeCell ref="F1:G2"/>
    <mergeCell ref="H1:I2"/>
    <mergeCell ref="L1:M2"/>
    <mergeCell ref="N1:O2"/>
    <mergeCell ref="P1:Q2"/>
    <mergeCell ref="B3:C3"/>
    <mergeCell ref="D3:E3"/>
    <mergeCell ref="F3:G3"/>
    <mergeCell ref="H3:I3"/>
    <mergeCell ref="J3:K3"/>
    <mergeCell ref="L3:M3"/>
    <mergeCell ref="N3:O3"/>
    <mergeCell ref="J1:K2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N5:O5"/>
    <mergeCell ref="P5:Q5"/>
    <mergeCell ref="L6:M6"/>
    <mergeCell ref="N6:O6"/>
    <mergeCell ref="P6:Q6"/>
    <mergeCell ref="B5:C5"/>
    <mergeCell ref="D5:E5"/>
    <mergeCell ref="F5:G5"/>
    <mergeCell ref="H5:I5"/>
    <mergeCell ref="J5:K5"/>
    <mergeCell ref="L5:M5"/>
    <mergeCell ref="B6:C6"/>
    <mergeCell ref="D6:E6"/>
    <mergeCell ref="F6:G6"/>
    <mergeCell ref="H6:I6"/>
    <mergeCell ref="J6:K6"/>
    <mergeCell ref="N8:O8"/>
    <mergeCell ref="P8:Q8"/>
    <mergeCell ref="B9:C9"/>
    <mergeCell ref="D9:E9"/>
    <mergeCell ref="F9:G9"/>
    <mergeCell ref="H9:I9"/>
    <mergeCell ref="J9:K9"/>
    <mergeCell ref="L9:M9"/>
    <mergeCell ref="N9:O9"/>
    <mergeCell ref="P9:Q9"/>
    <mergeCell ref="B8:C8"/>
    <mergeCell ref="D8:E8"/>
    <mergeCell ref="F8:G8"/>
    <mergeCell ref="H8:I8"/>
    <mergeCell ref="J8:K8"/>
    <mergeCell ref="L8:M8"/>
    <mergeCell ref="N10:O10"/>
    <mergeCell ref="P10:Q10"/>
    <mergeCell ref="B11:C11"/>
    <mergeCell ref="D11:E11"/>
    <mergeCell ref="F11:G11"/>
    <mergeCell ref="H11:I11"/>
    <mergeCell ref="J11:K11"/>
    <mergeCell ref="L11:M11"/>
    <mergeCell ref="N11:O11"/>
    <mergeCell ref="P11:Q11"/>
    <mergeCell ref="B10:C10"/>
    <mergeCell ref="D10:E10"/>
    <mergeCell ref="F10:G10"/>
    <mergeCell ref="H10:I10"/>
    <mergeCell ref="J10:K10"/>
    <mergeCell ref="L10:M10"/>
  </mergeCells>
  <pageMargins left="0.7" right="0.7" top="0.75" bottom="0.75" header="0.3" footer="0.3"/>
  <pageSetup scale="55" orientation="landscape" r:id="rId1"/>
</worksheet>
</file>

<file path=xl/worksheets/sheet1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3"/>
  <sheetViews>
    <sheetView topLeftCell="G2" workbookViewId="0">
      <selection activeCell="N24" sqref="N24"/>
    </sheetView>
  </sheetViews>
  <sheetFormatPr baseColWidth="10" defaultRowHeight="15" x14ac:dyDescent="0.25"/>
  <cols>
    <col min="1" max="1" width="10.5703125" customWidth="1"/>
    <col min="2" max="2" width="29" customWidth="1"/>
    <col min="3" max="3" width="13.5703125" customWidth="1"/>
    <col min="5" max="5" width="15.28515625" customWidth="1"/>
    <col min="7" max="7" width="13" customWidth="1"/>
    <col min="8" max="8" width="20.5703125" customWidth="1"/>
    <col min="10" max="10" width="18.85546875" customWidth="1"/>
    <col min="11" max="12" width="13.85546875" customWidth="1"/>
    <col min="13" max="13" width="43.5703125" customWidth="1"/>
    <col min="14" max="14" width="13.85546875" customWidth="1"/>
  </cols>
  <sheetData>
    <row r="1" spans="1:16" ht="15" customHeight="1" x14ac:dyDescent="0.25">
      <c r="A1" s="741" t="s">
        <v>281</v>
      </c>
      <c r="B1" s="665" t="s">
        <v>0</v>
      </c>
      <c r="C1" s="665" t="s">
        <v>9</v>
      </c>
      <c r="D1" s="665" t="s">
        <v>1</v>
      </c>
      <c r="E1" s="665" t="s">
        <v>24</v>
      </c>
      <c r="F1" s="665" t="s">
        <v>2</v>
      </c>
      <c r="G1" s="665" t="s">
        <v>3</v>
      </c>
      <c r="H1" s="665" t="s">
        <v>4</v>
      </c>
      <c r="I1" s="665" t="s">
        <v>5</v>
      </c>
      <c r="J1" s="665" t="s">
        <v>6</v>
      </c>
      <c r="K1" s="665" t="s">
        <v>7</v>
      </c>
      <c r="L1" s="665" t="s">
        <v>8</v>
      </c>
      <c r="M1" s="665" t="s">
        <v>33</v>
      </c>
      <c r="N1" s="665" t="s">
        <v>105</v>
      </c>
      <c r="O1" s="665" t="s">
        <v>9</v>
      </c>
      <c r="P1" s="665" t="s">
        <v>67</v>
      </c>
    </row>
    <row r="2" spans="1:16" ht="15" customHeight="1" x14ac:dyDescent="0.25">
      <c r="A2" s="741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  <c r="O2" s="666"/>
      <c r="P2" s="666"/>
    </row>
    <row r="3" spans="1:16" ht="16.5" x14ac:dyDescent="0.3">
      <c r="A3" s="299">
        <v>1</v>
      </c>
      <c r="B3" s="3" t="s">
        <v>480</v>
      </c>
      <c r="C3" s="210">
        <v>45534</v>
      </c>
      <c r="D3" s="6" t="s">
        <v>25</v>
      </c>
      <c r="E3" s="300"/>
      <c r="F3" s="4">
        <v>45000</v>
      </c>
      <c r="G3" s="300">
        <v>100</v>
      </c>
      <c r="H3" s="4">
        <f>F3-G3</f>
        <v>44900</v>
      </c>
      <c r="I3" s="5">
        <v>685</v>
      </c>
      <c r="J3" s="5">
        <f>H3*I3</f>
        <v>30756500</v>
      </c>
      <c r="K3" s="5">
        <v>30756500</v>
      </c>
      <c r="L3" s="5">
        <f>J3-K3</f>
        <v>0</v>
      </c>
      <c r="M3" s="13" t="s">
        <v>32</v>
      </c>
      <c r="N3" s="5">
        <v>10000000</v>
      </c>
      <c r="O3" s="11">
        <v>45537</v>
      </c>
      <c r="P3" s="10" t="s">
        <v>482</v>
      </c>
    </row>
    <row r="4" spans="1:16" ht="16.5" x14ac:dyDescent="0.3">
      <c r="A4" s="299">
        <f>A3+1</f>
        <v>2</v>
      </c>
      <c r="B4" s="3" t="s">
        <v>483</v>
      </c>
      <c r="C4" s="210">
        <v>45538</v>
      </c>
      <c r="D4" s="6" t="s">
        <v>25</v>
      </c>
      <c r="E4" s="300"/>
      <c r="F4" s="4">
        <v>45000</v>
      </c>
      <c r="G4" s="302">
        <v>100</v>
      </c>
      <c r="H4" s="4">
        <f>F4-G4</f>
        <v>44900</v>
      </c>
      <c r="I4" s="5">
        <v>685</v>
      </c>
      <c r="J4" s="5">
        <f>H4*I4</f>
        <v>30756500</v>
      </c>
      <c r="K4" s="5">
        <v>30756500</v>
      </c>
      <c r="L4" s="5">
        <f>J4-K4</f>
        <v>0</v>
      </c>
      <c r="M4" s="13" t="s">
        <v>32</v>
      </c>
      <c r="N4" s="5">
        <v>10000000</v>
      </c>
      <c r="O4" s="11">
        <v>45545</v>
      </c>
      <c r="P4" s="10" t="s">
        <v>482</v>
      </c>
    </row>
    <row r="5" spans="1:16" ht="16.5" x14ac:dyDescent="0.3">
      <c r="A5" s="299">
        <f t="shared" ref="A5:A10" si="0">A4+1</f>
        <v>3</v>
      </c>
      <c r="B5" s="3"/>
      <c r="C5" s="210"/>
      <c r="D5" s="12"/>
      <c r="E5" s="300"/>
      <c r="F5" s="4"/>
      <c r="G5" s="300"/>
      <c r="H5" s="4"/>
      <c r="I5" s="5"/>
      <c r="J5" s="5"/>
      <c r="K5" s="5"/>
      <c r="L5" s="5"/>
      <c r="M5" s="119"/>
      <c r="N5" s="5">
        <v>15000000</v>
      </c>
      <c r="O5" s="11">
        <v>45545</v>
      </c>
      <c r="P5" s="10" t="s">
        <v>504</v>
      </c>
    </row>
    <row r="6" spans="1:16" ht="16.5" x14ac:dyDescent="0.3">
      <c r="A6" s="299">
        <f t="shared" si="0"/>
        <v>4</v>
      </c>
      <c r="B6" s="3"/>
      <c r="C6" s="210"/>
      <c r="D6" s="12"/>
      <c r="E6" s="300"/>
      <c r="F6" s="4"/>
      <c r="G6" s="300"/>
      <c r="H6" s="4"/>
      <c r="I6" s="5"/>
      <c r="J6" s="5"/>
      <c r="K6" s="5"/>
      <c r="L6" s="5"/>
      <c r="M6" s="13"/>
      <c r="N6" s="5">
        <v>5000000</v>
      </c>
      <c r="O6" s="11">
        <v>45548</v>
      </c>
      <c r="P6" s="10" t="s">
        <v>504</v>
      </c>
    </row>
    <row r="7" spans="1:16" ht="16.5" x14ac:dyDescent="0.3">
      <c r="A7" s="299">
        <f t="shared" si="0"/>
        <v>5</v>
      </c>
      <c r="B7" s="3"/>
      <c r="C7" s="210"/>
      <c r="D7" s="12"/>
      <c r="E7" s="300"/>
      <c r="F7" s="4"/>
      <c r="G7" s="300"/>
      <c r="H7" s="4"/>
      <c r="I7" s="5"/>
      <c r="J7" s="5"/>
      <c r="K7" s="5"/>
      <c r="L7" s="5"/>
      <c r="M7" s="13"/>
      <c r="N7" s="5">
        <v>10756500</v>
      </c>
      <c r="O7" s="11">
        <v>45553</v>
      </c>
      <c r="P7" s="10"/>
    </row>
    <row r="8" spans="1:16" ht="16.5" x14ac:dyDescent="0.3">
      <c r="A8" s="299">
        <f t="shared" si="0"/>
        <v>6</v>
      </c>
      <c r="B8" s="3"/>
      <c r="C8" s="3"/>
      <c r="D8" s="12"/>
      <c r="E8" s="300"/>
      <c r="F8" s="4"/>
      <c r="G8" s="300"/>
      <c r="H8" s="4"/>
      <c r="I8" s="5"/>
      <c r="J8" s="5"/>
      <c r="K8" s="5"/>
      <c r="L8" s="5"/>
      <c r="M8" s="13"/>
      <c r="N8" s="5">
        <v>6000000</v>
      </c>
      <c r="O8" s="11">
        <v>45553</v>
      </c>
      <c r="P8" s="10"/>
    </row>
    <row r="9" spans="1:16" ht="16.5" x14ac:dyDescent="0.3">
      <c r="A9" s="299">
        <f t="shared" si="0"/>
        <v>7</v>
      </c>
      <c r="B9" s="3"/>
      <c r="C9" s="3"/>
      <c r="D9" s="6"/>
      <c r="E9" s="300"/>
      <c r="F9" s="4"/>
      <c r="G9" s="300"/>
      <c r="H9" s="4"/>
      <c r="I9" s="5"/>
      <c r="J9" s="5"/>
      <c r="K9" s="5"/>
      <c r="L9" s="5"/>
      <c r="M9" s="13"/>
      <c r="N9" s="5"/>
      <c r="O9" s="11"/>
      <c r="P9" s="10"/>
    </row>
    <row r="10" spans="1:16" ht="16.5" x14ac:dyDescent="0.3">
      <c r="A10" s="299">
        <f t="shared" si="0"/>
        <v>8</v>
      </c>
      <c r="B10" s="3"/>
      <c r="C10" s="3"/>
      <c r="D10" s="6"/>
      <c r="E10" s="300"/>
      <c r="F10" s="4"/>
      <c r="G10" s="300"/>
      <c r="H10" s="4"/>
      <c r="I10" s="5"/>
      <c r="J10" s="5"/>
      <c r="K10" s="5"/>
      <c r="L10" s="5"/>
      <c r="M10" s="13"/>
      <c r="N10" s="5"/>
      <c r="O10" s="11"/>
      <c r="P10" s="10"/>
    </row>
    <row r="13" spans="1:16" x14ac:dyDescent="0.25">
      <c r="M13" s="667" t="s">
        <v>28</v>
      </c>
      <c r="N13" s="668">
        <f>SUM(J3:J4)</f>
        <v>61513000</v>
      </c>
      <c r="O13" s="668"/>
    </row>
    <row r="14" spans="1:16" x14ac:dyDescent="0.25">
      <c r="M14" s="667"/>
      <c r="N14" s="668"/>
      <c r="O14" s="668"/>
    </row>
    <row r="16" spans="1:16" x14ac:dyDescent="0.25">
      <c r="M16" s="667" t="s">
        <v>29</v>
      </c>
      <c r="N16" s="668">
        <f>SUM(K3:K10)</f>
        <v>61513000</v>
      </c>
      <c r="O16" s="668" t="e">
        <f>#REF!+#REF!+#REF!+#REF!+#REF!+L1+L2+L3+L4+L5+L6+L7</f>
        <v>#REF!</v>
      </c>
    </row>
    <row r="17" spans="13:15" x14ac:dyDescent="0.25">
      <c r="M17" s="667"/>
      <c r="N17" s="668"/>
      <c r="O17" s="668"/>
    </row>
    <row r="19" spans="13:15" ht="15" customHeight="1" x14ac:dyDescent="0.25">
      <c r="M19" s="667" t="s">
        <v>488</v>
      </c>
      <c r="N19" s="668">
        <v>140000</v>
      </c>
      <c r="O19" s="668"/>
    </row>
    <row r="20" spans="13:15" ht="15" customHeight="1" x14ac:dyDescent="0.25">
      <c r="M20" s="667"/>
      <c r="N20" s="668"/>
      <c r="O20" s="668"/>
    </row>
    <row r="22" spans="13:15" x14ac:dyDescent="0.25">
      <c r="M22" s="667" t="s">
        <v>8</v>
      </c>
      <c r="N22" s="668">
        <f>N13-N16</f>
        <v>0</v>
      </c>
      <c r="O22" s="668" t="e">
        <f>N13-O16</f>
        <v>#REF!</v>
      </c>
    </row>
    <row r="23" spans="13:15" x14ac:dyDescent="0.25">
      <c r="M23" s="667"/>
      <c r="N23" s="668"/>
      <c r="O23" s="668"/>
    </row>
  </sheetData>
  <mergeCells count="24">
    <mergeCell ref="P1:P2"/>
    <mergeCell ref="L1:L2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M22:M23"/>
    <mergeCell ref="N22:O23"/>
    <mergeCell ref="M1:M2"/>
    <mergeCell ref="N1:N2"/>
    <mergeCell ref="O1:O2"/>
    <mergeCell ref="M13:M14"/>
    <mergeCell ref="N13:O14"/>
    <mergeCell ref="M16:M17"/>
    <mergeCell ref="N16:O17"/>
    <mergeCell ref="M19:M20"/>
    <mergeCell ref="N19:O20"/>
  </mergeCells>
  <pageMargins left="0.7" right="0.7" top="0.75" bottom="0.75" header="0.3" footer="0.3"/>
  <pageSetup scale="45" orientation="landscape" r:id="rId1"/>
</worksheet>
</file>

<file path=xl/worksheets/sheet1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topLeftCell="D1" workbookViewId="0">
      <selection activeCell="H24" sqref="H24"/>
    </sheetView>
  </sheetViews>
  <sheetFormatPr baseColWidth="10" defaultRowHeight="15" x14ac:dyDescent="0.25"/>
  <cols>
    <col min="1" max="1" width="10.5703125" customWidth="1"/>
    <col min="2" max="2" width="29.28515625" customWidth="1"/>
    <col min="3" max="3" width="13.5703125" customWidth="1"/>
    <col min="4" max="4" width="9.28515625" customWidth="1"/>
    <col min="5" max="5" width="15.28515625" customWidth="1"/>
    <col min="6" max="6" width="11" customWidth="1"/>
    <col min="7" max="7" width="11.85546875" customWidth="1"/>
    <col min="8" max="8" width="18.85546875" customWidth="1"/>
    <col min="10" max="10" width="18.85546875" customWidth="1"/>
    <col min="11" max="11" width="13.85546875" customWidth="1"/>
    <col min="12" max="12" width="13.5703125" customWidth="1"/>
    <col min="13" max="13" width="22.85546875" customWidth="1"/>
    <col min="14" max="14" width="13.85546875" customWidth="1"/>
  </cols>
  <sheetData>
    <row r="1" spans="1:16" x14ac:dyDescent="0.25">
      <c r="A1" s="741" t="s">
        <v>281</v>
      </c>
      <c r="B1" s="665" t="s">
        <v>0</v>
      </c>
      <c r="C1" s="665" t="s">
        <v>9</v>
      </c>
      <c r="D1" s="665" t="s">
        <v>1</v>
      </c>
      <c r="E1" s="665" t="s">
        <v>24</v>
      </c>
      <c r="F1" s="665" t="s">
        <v>2</v>
      </c>
      <c r="G1" s="665" t="s">
        <v>3</v>
      </c>
      <c r="H1" s="665" t="s">
        <v>4</v>
      </c>
      <c r="I1" s="665" t="s">
        <v>5</v>
      </c>
      <c r="J1" s="665" t="s">
        <v>6</v>
      </c>
      <c r="K1" s="665" t="s">
        <v>7</v>
      </c>
      <c r="L1" s="665" t="s">
        <v>8</v>
      </c>
      <c r="M1" s="665" t="s">
        <v>33</v>
      </c>
      <c r="N1" s="665" t="s">
        <v>105</v>
      </c>
      <c r="O1" s="665" t="s">
        <v>9</v>
      </c>
      <c r="P1" s="665" t="s">
        <v>67</v>
      </c>
    </row>
    <row r="2" spans="1:16" x14ac:dyDescent="0.25">
      <c r="A2" s="741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  <c r="O2" s="666"/>
      <c r="P2" s="666"/>
    </row>
    <row r="3" spans="1:16" ht="16.5" x14ac:dyDescent="0.3">
      <c r="A3" s="301">
        <v>1</v>
      </c>
      <c r="B3" s="3" t="s">
        <v>1007</v>
      </c>
      <c r="C3" s="210">
        <v>45712</v>
      </c>
      <c r="D3" s="12" t="s">
        <v>27</v>
      </c>
      <c r="E3" s="302"/>
      <c r="F3" s="4">
        <v>45000</v>
      </c>
      <c r="G3" s="302">
        <v>0</v>
      </c>
      <c r="H3" s="4">
        <f>F3-G3</f>
        <v>45000</v>
      </c>
      <c r="I3" s="5">
        <v>625</v>
      </c>
      <c r="J3" s="5">
        <f>H3*I3</f>
        <v>28125000</v>
      </c>
      <c r="K3" s="5">
        <v>28125000</v>
      </c>
      <c r="L3" s="5">
        <f>J3-K3</f>
        <v>0</v>
      </c>
      <c r="M3" s="13"/>
      <c r="N3" s="5">
        <v>27125000</v>
      </c>
      <c r="O3" s="11">
        <v>45751</v>
      </c>
      <c r="P3" s="10" t="s">
        <v>481</v>
      </c>
    </row>
    <row r="4" spans="1:16" ht="16.5" x14ac:dyDescent="0.3">
      <c r="A4" s="301">
        <f>A3+1</f>
        <v>2</v>
      </c>
      <c r="B4" s="3" t="s">
        <v>558</v>
      </c>
      <c r="C4" s="210">
        <v>45747</v>
      </c>
      <c r="D4" s="134" t="s">
        <v>27</v>
      </c>
      <c r="E4" s="4"/>
      <c r="F4" s="4">
        <v>45000</v>
      </c>
      <c r="G4" s="307"/>
      <c r="H4" s="4">
        <f t="shared" ref="H4:H5" si="0">F4-G4</f>
        <v>45000</v>
      </c>
      <c r="I4" s="5">
        <v>625</v>
      </c>
      <c r="J4" s="5">
        <f t="shared" ref="J4:J5" si="1">H4*I4</f>
        <v>28125000</v>
      </c>
      <c r="K4" s="5">
        <v>28125000</v>
      </c>
      <c r="L4" s="5">
        <f t="shared" ref="L4:L5" si="2">J4-K4</f>
        <v>0</v>
      </c>
      <c r="M4" s="13"/>
      <c r="N4" s="5">
        <v>1000000</v>
      </c>
      <c r="O4" s="11">
        <v>45751</v>
      </c>
      <c r="P4" s="10" t="s">
        <v>917</v>
      </c>
    </row>
    <row r="5" spans="1:16" ht="16.5" x14ac:dyDescent="0.3">
      <c r="A5" s="301">
        <f t="shared" ref="A5:A10" si="3">A4+1</f>
        <v>3</v>
      </c>
      <c r="B5" s="3" t="s">
        <v>1162</v>
      </c>
      <c r="C5" s="210">
        <v>45747</v>
      </c>
      <c r="D5" s="134" t="s">
        <v>27</v>
      </c>
      <c r="E5" s="4"/>
      <c r="F5" s="4">
        <v>45000</v>
      </c>
      <c r="G5" s="307"/>
      <c r="H5" s="4">
        <f t="shared" si="0"/>
        <v>45000</v>
      </c>
      <c r="I5" s="5">
        <v>625</v>
      </c>
      <c r="J5" s="5">
        <f t="shared" si="1"/>
        <v>28125000</v>
      </c>
      <c r="K5" s="5">
        <v>28125000</v>
      </c>
      <c r="L5" s="5">
        <f t="shared" si="2"/>
        <v>0</v>
      </c>
      <c r="M5" s="119"/>
      <c r="N5" s="5">
        <v>20000000</v>
      </c>
      <c r="O5" s="11">
        <v>45755</v>
      </c>
      <c r="P5" s="10" t="s">
        <v>504</v>
      </c>
    </row>
    <row r="6" spans="1:16" ht="16.5" x14ac:dyDescent="0.3">
      <c r="A6" s="301">
        <f t="shared" si="3"/>
        <v>4</v>
      </c>
      <c r="B6" s="3"/>
      <c r="C6" s="210"/>
      <c r="D6" s="12"/>
      <c r="E6" s="302"/>
      <c r="F6" s="4"/>
      <c r="G6" s="302"/>
      <c r="H6" s="4"/>
      <c r="I6" s="5"/>
      <c r="J6" s="5"/>
      <c r="K6" s="5"/>
      <c r="L6" s="5"/>
      <c r="M6" s="13"/>
      <c r="N6" s="5"/>
      <c r="O6" s="11"/>
      <c r="P6" s="10"/>
    </row>
    <row r="7" spans="1:16" ht="16.5" x14ac:dyDescent="0.3">
      <c r="A7" s="301">
        <f t="shared" si="3"/>
        <v>5</v>
      </c>
      <c r="B7" s="3"/>
      <c r="C7" s="3"/>
      <c r="D7" s="6"/>
      <c r="E7" s="302"/>
      <c r="F7" s="4"/>
      <c r="G7" s="302"/>
      <c r="H7" s="4"/>
      <c r="I7" s="5"/>
      <c r="J7" s="5"/>
      <c r="K7" s="5"/>
      <c r="L7" s="5"/>
      <c r="M7" s="13"/>
      <c r="N7" s="302"/>
      <c r="O7" s="11"/>
      <c r="P7" s="10"/>
    </row>
    <row r="8" spans="1:16" ht="16.5" x14ac:dyDescent="0.3">
      <c r="A8" s="301">
        <f t="shared" si="3"/>
        <v>6</v>
      </c>
      <c r="B8" s="3"/>
      <c r="C8" s="3"/>
      <c r="D8" s="12"/>
      <c r="E8" s="302"/>
      <c r="F8" s="4"/>
      <c r="G8" s="302"/>
      <c r="H8" s="4"/>
      <c r="I8" s="5"/>
      <c r="J8" s="5"/>
      <c r="K8" s="5"/>
      <c r="L8" s="5"/>
      <c r="M8" s="13"/>
      <c r="N8" s="302"/>
      <c r="O8" s="10"/>
      <c r="P8" s="10"/>
    </row>
    <row r="9" spans="1:16" ht="16.5" x14ac:dyDescent="0.3">
      <c r="A9" s="301">
        <f t="shared" si="3"/>
        <v>7</v>
      </c>
      <c r="B9" s="3"/>
      <c r="C9" s="3"/>
      <c r="D9" s="6"/>
      <c r="E9" s="302"/>
      <c r="F9" s="4"/>
      <c r="G9" s="302"/>
      <c r="H9" s="4"/>
      <c r="I9" s="5"/>
      <c r="J9" s="5"/>
      <c r="K9" s="5"/>
      <c r="L9" s="5"/>
      <c r="M9" s="13"/>
      <c r="N9" s="302"/>
      <c r="O9" s="11"/>
      <c r="P9" s="10"/>
    </row>
    <row r="10" spans="1:16" ht="16.5" x14ac:dyDescent="0.3">
      <c r="A10" s="301">
        <f t="shared" si="3"/>
        <v>8</v>
      </c>
      <c r="B10" s="3"/>
      <c r="C10" s="3"/>
      <c r="D10" s="6"/>
      <c r="E10" s="302"/>
      <c r="F10" s="4"/>
      <c r="G10" s="302"/>
      <c r="H10" s="4"/>
      <c r="I10" s="5"/>
      <c r="J10" s="5"/>
      <c r="K10" s="5"/>
      <c r="L10" s="5"/>
      <c r="M10" s="13"/>
      <c r="N10" s="302"/>
      <c r="O10" s="11"/>
      <c r="P10" s="10"/>
    </row>
    <row r="13" spans="1:16" x14ac:dyDescent="0.25">
      <c r="M13" s="667" t="s">
        <v>28</v>
      </c>
      <c r="N13" s="668">
        <f>SUM(J3:J10)</f>
        <v>84375000</v>
      </c>
      <c r="O13" s="668"/>
    </row>
    <row r="14" spans="1:16" x14ac:dyDescent="0.25">
      <c r="M14" s="667"/>
      <c r="N14" s="668"/>
      <c r="O14" s="668"/>
    </row>
    <row r="16" spans="1:16" x14ac:dyDescent="0.25">
      <c r="M16" s="667" t="s">
        <v>29</v>
      </c>
      <c r="N16" s="668">
        <f>SUM(K3:K10)</f>
        <v>84375000</v>
      </c>
      <c r="O16" s="668" t="e">
        <f>#REF!+#REF!+#REF!+#REF!+#REF!+L1+L2+L3+L4+L5+L6+L7</f>
        <v>#REF!</v>
      </c>
    </row>
    <row r="17" spans="13:15" x14ac:dyDescent="0.25">
      <c r="M17" s="667"/>
      <c r="N17" s="668"/>
      <c r="O17" s="668"/>
    </row>
    <row r="19" spans="13:15" x14ac:dyDescent="0.25">
      <c r="M19" s="667" t="s">
        <v>8</v>
      </c>
      <c r="N19" s="668">
        <f>N13-N16</f>
        <v>0</v>
      </c>
      <c r="O19" s="668" t="e">
        <f>N13-O16</f>
        <v>#REF!</v>
      </c>
    </row>
    <row r="20" spans="13:15" x14ac:dyDescent="0.25">
      <c r="M20" s="667"/>
      <c r="N20" s="668"/>
      <c r="O20" s="668"/>
    </row>
  </sheetData>
  <mergeCells count="22">
    <mergeCell ref="F1:F2"/>
    <mergeCell ref="A1:A2"/>
    <mergeCell ref="B1:B2"/>
    <mergeCell ref="C1:C2"/>
    <mergeCell ref="D1:D2"/>
    <mergeCell ref="E1:E2"/>
    <mergeCell ref="P1:P2"/>
    <mergeCell ref="M13:M14"/>
    <mergeCell ref="N13:O14"/>
    <mergeCell ref="G1:G2"/>
    <mergeCell ref="H1:H2"/>
    <mergeCell ref="I1:I2"/>
    <mergeCell ref="J1:J2"/>
    <mergeCell ref="K1:K2"/>
    <mergeCell ref="L1:L2"/>
    <mergeCell ref="M16:M17"/>
    <mergeCell ref="N16:O17"/>
    <mergeCell ref="M19:M20"/>
    <mergeCell ref="N19:O20"/>
    <mergeCell ref="M1:M2"/>
    <mergeCell ref="N1:N2"/>
    <mergeCell ref="O1:O2"/>
  </mergeCells>
  <pageMargins left="0.7" right="0.7" top="0.75" bottom="0.75" header="0.3" footer="0.3"/>
  <pageSetup scale="50" orientation="landscape" r:id="rId1"/>
</worksheet>
</file>

<file path=xl/worksheets/sheet1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topLeftCell="D1" workbookViewId="0">
      <selection activeCell="E23" sqref="E23"/>
    </sheetView>
  </sheetViews>
  <sheetFormatPr baseColWidth="10" defaultRowHeight="15" x14ac:dyDescent="0.25"/>
  <cols>
    <col min="2" max="2" width="14" customWidth="1"/>
    <col min="3" max="3" width="13.5703125" customWidth="1"/>
    <col min="4" max="4" width="9.28515625" customWidth="1"/>
    <col min="5" max="5" width="15.28515625" customWidth="1"/>
    <col min="6" max="6" width="11" customWidth="1"/>
    <col min="7" max="7" width="13" customWidth="1"/>
    <col min="8" max="8" width="20.5703125" customWidth="1"/>
    <col min="9" max="9" width="8" customWidth="1"/>
    <col min="10" max="10" width="18.85546875" customWidth="1"/>
    <col min="11" max="12" width="13.85546875" customWidth="1"/>
    <col min="13" max="13" width="15" customWidth="1"/>
    <col min="14" max="14" width="13.85546875" customWidth="1"/>
    <col min="15" max="15" width="10.7109375" customWidth="1"/>
  </cols>
  <sheetData>
    <row r="1" spans="1:16" x14ac:dyDescent="0.25">
      <c r="A1" s="741" t="s">
        <v>281</v>
      </c>
      <c r="B1" s="665" t="s">
        <v>0</v>
      </c>
      <c r="C1" s="665" t="s">
        <v>9</v>
      </c>
      <c r="D1" s="665" t="s">
        <v>1</v>
      </c>
      <c r="E1" s="665" t="s">
        <v>24</v>
      </c>
      <c r="F1" s="665" t="s">
        <v>2</v>
      </c>
      <c r="G1" s="665" t="s">
        <v>3</v>
      </c>
      <c r="H1" s="665" t="s">
        <v>4</v>
      </c>
      <c r="I1" s="665" t="s">
        <v>5</v>
      </c>
      <c r="J1" s="665" t="s">
        <v>6</v>
      </c>
      <c r="K1" s="665" t="s">
        <v>7</v>
      </c>
      <c r="L1" s="665" t="s">
        <v>8</v>
      </c>
      <c r="M1" s="665" t="s">
        <v>33</v>
      </c>
      <c r="N1" s="665" t="s">
        <v>105</v>
      </c>
      <c r="O1" s="665" t="s">
        <v>9</v>
      </c>
      <c r="P1" s="665" t="s">
        <v>67</v>
      </c>
    </row>
    <row r="2" spans="1:16" x14ac:dyDescent="0.25">
      <c r="A2" s="741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  <c r="O2" s="666"/>
      <c r="P2" s="666"/>
    </row>
    <row r="3" spans="1:16" ht="16.5" x14ac:dyDescent="0.3">
      <c r="A3" s="308">
        <v>1</v>
      </c>
      <c r="B3" s="3" t="s">
        <v>508</v>
      </c>
      <c r="C3" s="210">
        <v>45552</v>
      </c>
      <c r="D3" s="12" t="s">
        <v>27</v>
      </c>
      <c r="E3" s="307"/>
      <c r="F3" s="4">
        <v>45000</v>
      </c>
      <c r="G3" s="307">
        <v>200</v>
      </c>
      <c r="H3" s="4">
        <f>F3-G3</f>
        <v>44800</v>
      </c>
      <c r="I3" s="5">
        <v>620</v>
      </c>
      <c r="J3" s="5">
        <f>H3*I3</f>
        <v>27776000</v>
      </c>
      <c r="K3" s="5">
        <v>27776000</v>
      </c>
      <c r="L3" s="5">
        <f>J3-K3</f>
        <v>0</v>
      </c>
      <c r="M3" s="13" t="s">
        <v>32</v>
      </c>
      <c r="N3" s="5">
        <v>55614000</v>
      </c>
      <c r="O3" s="11">
        <v>45566</v>
      </c>
      <c r="P3" s="10"/>
    </row>
    <row r="4" spans="1:16" ht="16.5" x14ac:dyDescent="0.3">
      <c r="A4" s="308">
        <f>A3+1</f>
        <v>2</v>
      </c>
      <c r="B4" s="3" t="s">
        <v>509</v>
      </c>
      <c r="C4" s="210">
        <v>45552</v>
      </c>
      <c r="D4" s="12" t="s">
        <v>27</v>
      </c>
      <c r="E4" s="307"/>
      <c r="F4" s="4">
        <v>45000</v>
      </c>
      <c r="G4" s="307">
        <v>100</v>
      </c>
      <c r="H4" s="4">
        <f>F4-G4</f>
        <v>44900</v>
      </c>
      <c r="I4" s="5">
        <v>620</v>
      </c>
      <c r="J4" s="5">
        <f>H4*I4</f>
        <v>27838000</v>
      </c>
      <c r="K4" s="5">
        <v>27838000</v>
      </c>
      <c r="L4" s="5">
        <f>J4-K4</f>
        <v>0</v>
      </c>
      <c r="M4" s="13" t="s">
        <v>32</v>
      </c>
      <c r="N4" s="5"/>
      <c r="O4" s="11"/>
      <c r="P4" s="10"/>
    </row>
    <row r="5" spans="1:16" ht="16.5" x14ac:dyDescent="0.3">
      <c r="A5" s="308">
        <f t="shared" ref="A5:A10" si="0">A4+1</f>
        <v>3</v>
      </c>
      <c r="B5" s="3"/>
      <c r="C5" s="210"/>
      <c r="D5" s="12"/>
      <c r="E5" s="307"/>
      <c r="F5" s="4"/>
      <c r="G5" s="307"/>
      <c r="H5" s="4"/>
      <c r="I5" s="5"/>
      <c r="J5" s="5"/>
      <c r="K5" s="5"/>
      <c r="L5" s="5"/>
      <c r="M5" s="119"/>
      <c r="N5" s="5"/>
      <c r="O5" s="11"/>
      <c r="P5" s="10"/>
    </row>
    <row r="6" spans="1:16" ht="16.5" x14ac:dyDescent="0.3">
      <c r="A6" s="308">
        <f t="shared" si="0"/>
        <v>4</v>
      </c>
      <c r="B6" s="3"/>
      <c r="C6" s="210"/>
      <c r="D6" s="12"/>
      <c r="E6" s="307"/>
      <c r="F6" s="4"/>
      <c r="G6" s="307"/>
      <c r="H6" s="4"/>
      <c r="I6" s="5"/>
      <c r="J6" s="5"/>
      <c r="K6" s="5"/>
      <c r="L6" s="5"/>
      <c r="M6" s="13"/>
      <c r="N6" s="5"/>
      <c r="O6" s="11"/>
      <c r="P6" s="10"/>
    </row>
    <row r="7" spans="1:16" ht="16.5" x14ac:dyDescent="0.3">
      <c r="A7" s="308">
        <f t="shared" si="0"/>
        <v>5</v>
      </c>
      <c r="B7" s="3"/>
      <c r="C7" s="3"/>
      <c r="D7" s="6"/>
      <c r="E7" s="307"/>
      <c r="F7" s="4"/>
      <c r="G7" s="307"/>
      <c r="H7" s="4"/>
      <c r="I7" s="5"/>
      <c r="J7" s="5"/>
      <c r="K7" s="5"/>
      <c r="L7" s="5"/>
      <c r="M7" s="13"/>
      <c r="N7" s="307"/>
      <c r="O7" s="11"/>
      <c r="P7" s="10"/>
    </row>
    <row r="8" spans="1:16" ht="16.5" x14ac:dyDescent="0.3">
      <c r="A8" s="308">
        <f t="shared" si="0"/>
        <v>6</v>
      </c>
      <c r="B8" s="3"/>
      <c r="C8" s="3"/>
      <c r="D8" s="12"/>
      <c r="E8" s="307"/>
      <c r="F8" s="4"/>
      <c r="G8" s="307"/>
      <c r="H8" s="4"/>
      <c r="I8" s="5"/>
      <c r="J8" s="5"/>
      <c r="K8" s="5"/>
      <c r="L8" s="5"/>
      <c r="M8" s="13"/>
      <c r="N8" s="307"/>
      <c r="O8" s="10"/>
      <c r="P8" s="10"/>
    </row>
    <row r="9" spans="1:16" ht="16.5" x14ac:dyDescent="0.3">
      <c r="A9" s="308">
        <f t="shared" si="0"/>
        <v>7</v>
      </c>
      <c r="B9" s="3"/>
      <c r="C9" s="3"/>
      <c r="D9" s="6"/>
      <c r="E9" s="307"/>
      <c r="F9" s="4"/>
      <c r="G9" s="307"/>
      <c r="H9" s="4"/>
      <c r="I9" s="5"/>
      <c r="J9" s="5"/>
      <c r="K9" s="5"/>
      <c r="L9" s="5"/>
      <c r="M9" s="13"/>
      <c r="N9" s="307"/>
      <c r="O9" s="11"/>
      <c r="P9" s="10"/>
    </row>
    <row r="10" spans="1:16" ht="16.5" x14ac:dyDescent="0.3">
      <c r="A10" s="308">
        <f t="shared" si="0"/>
        <v>8</v>
      </c>
      <c r="B10" s="3"/>
      <c r="C10" s="3"/>
      <c r="D10" s="6"/>
      <c r="E10" s="307"/>
      <c r="F10" s="4"/>
      <c r="G10" s="307"/>
      <c r="H10" s="4"/>
      <c r="I10" s="5"/>
      <c r="J10" s="5"/>
      <c r="K10" s="5"/>
      <c r="L10" s="5"/>
      <c r="M10" s="13"/>
      <c r="N10" s="307"/>
      <c r="O10" s="11"/>
      <c r="P10" s="10"/>
    </row>
    <row r="13" spans="1:16" x14ac:dyDescent="0.25">
      <c r="M13" s="667" t="s">
        <v>28</v>
      </c>
      <c r="N13" s="668">
        <f>SUM(J3:J10)</f>
        <v>55614000</v>
      </c>
      <c r="O13" s="668"/>
    </row>
    <row r="14" spans="1:16" x14ac:dyDescent="0.25">
      <c r="M14" s="667"/>
      <c r="N14" s="668"/>
      <c r="O14" s="668"/>
    </row>
    <row r="16" spans="1:16" x14ac:dyDescent="0.25">
      <c r="M16" s="667" t="s">
        <v>29</v>
      </c>
      <c r="N16" s="668">
        <f>SUM(K3:K10)</f>
        <v>55614000</v>
      </c>
      <c r="O16" s="668" t="e">
        <f>#REF!+#REF!+#REF!+#REF!+#REF!+L1+L2+L3+L4+L5+L6+L7</f>
        <v>#REF!</v>
      </c>
    </row>
    <row r="17" spans="13:15" x14ac:dyDescent="0.25">
      <c r="M17" s="667"/>
      <c r="N17" s="668"/>
      <c r="O17" s="668"/>
    </row>
    <row r="19" spans="13:15" x14ac:dyDescent="0.25">
      <c r="M19" s="667" t="s">
        <v>8</v>
      </c>
      <c r="N19" s="668">
        <f>N13-N16</f>
        <v>0</v>
      </c>
      <c r="O19" s="668" t="e">
        <f>N13-O16</f>
        <v>#REF!</v>
      </c>
    </row>
    <row r="20" spans="13:15" x14ac:dyDescent="0.25">
      <c r="M20" s="667"/>
      <c r="N20" s="668"/>
      <c r="O20" s="668"/>
    </row>
  </sheetData>
  <mergeCells count="22">
    <mergeCell ref="M16:M17"/>
    <mergeCell ref="N16:O17"/>
    <mergeCell ref="M19:M20"/>
    <mergeCell ref="N19:O20"/>
    <mergeCell ref="M1:M2"/>
    <mergeCell ref="N1:N2"/>
    <mergeCell ref="O1:O2"/>
    <mergeCell ref="P1:P2"/>
    <mergeCell ref="M13:M14"/>
    <mergeCell ref="N13:O14"/>
    <mergeCell ref="G1:G2"/>
    <mergeCell ref="H1:H2"/>
    <mergeCell ref="I1:I2"/>
    <mergeCell ref="J1:J2"/>
    <mergeCell ref="K1:K2"/>
    <mergeCell ref="L1:L2"/>
    <mergeCell ref="F1:F2"/>
    <mergeCell ref="A1:A2"/>
    <mergeCell ref="B1:B2"/>
    <mergeCell ref="C1:C2"/>
    <mergeCell ref="D1:D2"/>
    <mergeCell ref="E1:E2"/>
  </mergeCells>
  <pageMargins left="0.7" right="0.7" top="0.75" bottom="0.75" header="0.3" footer="0.3"/>
  <pageSetup scale="55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7"/>
  <sheetViews>
    <sheetView topLeftCell="A105" workbookViewId="0">
      <selection activeCell="J117" sqref="J117"/>
    </sheetView>
  </sheetViews>
  <sheetFormatPr baseColWidth="10" defaultRowHeight="15" x14ac:dyDescent="0.25"/>
  <cols>
    <col min="2" max="2" width="22.140625" customWidth="1"/>
    <col min="6" max="6" width="14.5703125" customWidth="1"/>
    <col min="7" max="7" width="12.85546875" customWidth="1"/>
    <col min="8" max="8" width="10.7109375" customWidth="1"/>
  </cols>
  <sheetData>
    <row r="1" spans="1:8" x14ac:dyDescent="0.25">
      <c r="C1" s="698" t="s">
        <v>369</v>
      </c>
      <c r="D1" s="698"/>
      <c r="E1" s="698"/>
      <c r="F1" s="698"/>
    </row>
    <row r="3" spans="1:8" x14ac:dyDescent="0.25">
      <c r="A3" s="667" t="s">
        <v>281</v>
      </c>
      <c r="B3" s="667" t="s">
        <v>0</v>
      </c>
      <c r="C3" s="667" t="s">
        <v>79</v>
      </c>
      <c r="D3" s="680"/>
      <c r="E3" s="667" t="s">
        <v>5</v>
      </c>
      <c r="F3" s="680"/>
      <c r="G3" s="667" t="s">
        <v>107</v>
      </c>
      <c r="H3" s="667" t="s">
        <v>9</v>
      </c>
    </row>
    <row r="4" spans="1:8" x14ac:dyDescent="0.25">
      <c r="A4" s="667"/>
      <c r="B4" s="667"/>
      <c r="C4" s="681"/>
      <c r="D4" s="682"/>
      <c r="E4" s="681"/>
      <c r="F4" s="682"/>
      <c r="G4" s="681"/>
      <c r="H4" s="681"/>
    </row>
    <row r="5" spans="1:8" x14ac:dyDescent="0.25">
      <c r="A5" s="196">
        <v>1</v>
      </c>
      <c r="B5" s="93" t="s">
        <v>368</v>
      </c>
      <c r="C5" s="651">
        <v>750</v>
      </c>
      <c r="D5" s="652"/>
      <c r="E5" s="678">
        <v>730</v>
      </c>
      <c r="F5" s="679"/>
      <c r="G5" s="15">
        <f>C5*E5</f>
        <v>547500</v>
      </c>
      <c r="H5" s="171" t="s">
        <v>367</v>
      </c>
    </row>
    <row r="6" spans="1:8" x14ac:dyDescent="0.25">
      <c r="A6" s="196">
        <f>A5+1</f>
        <v>2</v>
      </c>
      <c r="B6" s="93" t="s">
        <v>353</v>
      </c>
      <c r="C6" s="651">
        <v>750</v>
      </c>
      <c r="D6" s="652"/>
      <c r="E6" s="678">
        <v>730</v>
      </c>
      <c r="F6" s="679"/>
      <c r="G6" s="15">
        <f>C6*E6</f>
        <v>547500</v>
      </c>
      <c r="H6" s="171" t="s">
        <v>367</v>
      </c>
    </row>
    <row r="7" spans="1:8" x14ac:dyDescent="0.25">
      <c r="A7" s="196">
        <f t="shared" ref="A7:A14" si="0">A6+1</f>
        <v>3</v>
      </c>
      <c r="B7" s="93" t="s">
        <v>353</v>
      </c>
      <c r="C7" s="651">
        <v>750</v>
      </c>
      <c r="D7" s="652"/>
      <c r="E7" s="678">
        <v>730</v>
      </c>
      <c r="F7" s="679"/>
      <c r="G7" s="15">
        <f>C7*E7</f>
        <v>547500</v>
      </c>
      <c r="H7" s="171" t="s">
        <v>385</v>
      </c>
    </row>
    <row r="8" spans="1:8" x14ac:dyDescent="0.25">
      <c r="A8" s="196">
        <f t="shared" si="0"/>
        <v>4</v>
      </c>
      <c r="B8" s="93"/>
      <c r="C8" s="651"/>
      <c r="D8" s="652"/>
      <c r="E8" s="678"/>
      <c r="F8" s="679"/>
      <c r="G8" s="15"/>
      <c r="H8" s="171"/>
    </row>
    <row r="9" spans="1:8" x14ac:dyDescent="0.25">
      <c r="A9" s="196">
        <f t="shared" si="0"/>
        <v>5</v>
      </c>
      <c r="B9" s="93"/>
      <c r="C9" s="651"/>
      <c r="D9" s="652"/>
      <c r="E9" s="678"/>
      <c r="F9" s="679"/>
      <c r="G9" s="15"/>
      <c r="H9" s="171"/>
    </row>
    <row r="10" spans="1:8" x14ac:dyDescent="0.25">
      <c r="A10" s="196">
        <f t="shared" si="0"/>
        <v>6</v>
      </c>
      <c r="B10" s="93"/>
      <c r="C10" s="651"/>
      <c r="D10" s="652"/>
      <c r="E10" s="678"/>
      <c r="F10" s="679"/>
      <c r="G10" s="15"/>
      <c r="H10" s="171"/>
    </row>
    <row r="11" spans="1:8" x14ac:dyDescent="0.25">
      <c r="A11" s="196">
        <f t="shared" si="0"/>
        <v>7</v>
      </c>
      <c r="B11" s="93"/>
      <c r="C11" s="651"/>
      <c r="D11" s="652"/>
      <c r="E11" s="678"/>
      <c r="F11" s="679"/>
      <c r="G11" s="15"/>
      <c r="H11" s="171"/>
    </row>
    <row r="12" spans="1:8" x14ac:dyDescent="0.25">
      <c r="A12" s="196">
        <f t="shared" si="0"/>
        <v>8</v>
      </c>
      <c r="B12" s="93"/>
      <c r="C12" s="651"/>
      <c r="D12" s="652"/>
      <c r="E12" s="678"/>
      <c r="F12" s="679"/>
      <c r="G12" s="15"/>
      <c r="H12" s="171"/>
    </row>
    <row r="13" spans="1:8" x14ac:dyDescent="0.25">
      <c r="A13" s="196">
        <f t="shared" si="0"/>
        <v>9</v>
      </c>
      <c r="B13" s="93"/>
      <c r="C13" s="651"/>
      <c r="D13" s="652"/>
      <c r="E13" s="678"/>
      <c r="F13" s="679"/>
      <c r="G13" s="15"/>
      <c r="H13" s="171"/>
    </row>
    <row r="14" spans="1:8" x14ac:dyDescent="0.25">
      <c r="A14" s="196">
        <f t="shared" si="0"/>
        <v>10</v>
      </c>
      <c r="B14" s="93"/>
      <c r="C14" s="651"/>
      <c r="D14" s="652"/>
      <c r="E14" s="678"/>
      <c r="F14" s="679"/>
      <c r="G14" s="15"/>
      <c r="H14" s="171"/>
    </row>
    <row r="15" spans="1:8" x14ac:dyDescent="0.25">
      <c r="A15" s="10"/>
      <c r="B15" s="93"/>
      <c r="C15" s="651">
        <f>SUM(C5:D14)</f>
        <v>2250</v>
      </c>
      <c r="D15" s="652"/>
      <c r="E15" s="197"/>
      <c r="F15" s="198"/>
      <c r="G15" s="114"/>
      <c r="H15" s="151"/>
    </row>
    <row r="17" spans="1:8" x14ac:dyDescent="0.25">
      <c r="E17" s="673" t="s">
        <v>111</v>
      </c>
      <c r="F17" s="671">
        <f>SUM(G5:G14)</f>
        <v>1642500</v>
      </c>
    </row>
    <row r="18" spans="1:8" x14ac:dyDescent="0.25">
      <c r="E18" s="673"/>
      <c r="F18" s="672"/>
    </row>
    <row r="20" spans="1:8" x14ac:dyDescent="0.25">
      <c r="E20" s="673" t="s">
        <v>7</v>
      </c>
      <c r="F20" s="671">
        <f>SUM(G5:G6)</f>
        <v>1095000</v>
      </c>
    </row>
    <row r="21" spans="1:8" x14ac:dyDescent="0.25">
      <c r="E21" s="673"/>
      <c r="F21" s="672"/>
    </row>
    <row r="23" spans="1:8" x14ac:dyDescent="0.25">
      <c r="E23" s="673" t="s">
        <v>71</v>
      </c>
      <c r="F23" s="671">
        <f>F17-F20</f>
        <v>547500</v>
      </c>
    </row>
    <row r="24" spans="1:8" x14ac:dyDescent="0.25">
      <c r="E24" s="673"/>
      <c r="F24" s="672"/>
    </row>
    <row r="28" spans="1:8" x14ac:dyDescent="0.25">
      <c r="C28" s="698" t="s">
        <v>369</v>
      </c>
      <c r="D28" s="698"/>
      <c r="E28" s="698"/>
      <c r="F28" s="698"/>
    </row>
    <row r="30" spans="1:8" x14ac:dyDescent="0.25">
      <c r="A30" s="667" t="s">
        <v>281</v>
      </c>
      <c r="B30" s="667" t="s">
        <v>0</v>
      </c>
      <c r="C30" s="667" t="s">
        <v>79</v>
      </c>
      <c r="D30" s="680"/>
      <c r="E30" s="667" t="s">
        <v>5</v>
      </c>
      <c r="F30" s="680"/>
      <c r="G30" s="667" t="s">
        <v>107</v>
      </c>
      <c r="H30" s="667" t="s">
        <v>9</v>
      </c>
    </row>
    <row r="31" spans="1:8" x14ac:dyDescent="0.25">
      <c r="A31" s="667"/>
      <c r="B31" s="667"/>
      <c r="C31" s="681"/>
      <c r="D31" s="682"/>
      <c r="E31" s="681"/>
      <c r="F31" s="682"/>
      <c r="G31" s="681"/>
      <c r="H31" s="681"/>
    </row>
    <row r="32" spans="1:8" x14ac:dyDescent="0.25">
      <c r="A32" s="269">
        <v>1</v>
      </c>
      <c r="B32" s="93" t="s">
        <v>368</v>
      </c>
      <c r="C32" s="651">
        <v>750</v>
      </c>
      <c r="D32" s="652"/>
      <c r="E32" s="678">
        <v>700</v>
      </c>
      <c r="F32" s="679"/>
      <c r="G32" s="15">
        <f>C32*E32</f>
        <v>525000</v>
      </c>
      <c r="H32" s="171">
        <v>45492</v>
      </c>
    </row>
    <row r="33" spans="1:8" x14ac:dyDescent="0.25">
      <c r="A33" s="269">
        <f t="shared" ref="A33:A40" si="1">A32+1</f>
        <v>2</v>
      </c>
      <c r="B33" s="93"/>
      <c r="C33" s="651"/>
      <c r="D33" s="652"/>
      <c r="E33" s="678" t="s">
        <v>457</v>
      </c>
      <c r="F33" s="679"/>
      <c r="G33" s="15">
        <v>210000</v>
      </c>
      <c r="H33" s="171">
        <v>45499</v>
      </c>
    </row>
    <row r="34" spans="1:8" x14ac:dyDescent="0.25">
      <c r="A34" s="269">
        <f t="shared" si="1"/>
        <v>3</v>
      </c>
      <c r="B34" s="93"/>
      <c r="C34" s="651"/>
      <c r="D34" s="652"/>
      <c r="E34" s="678" t="s">
        <v>458</v>
      </c>
      <c r="F34" s="679"/>
      <c r="G34" s="15">
        <v>150000</v>
      </c>
      <c r="H34" s="171">
        <v>45499</v>
      </c>
    </row>
    <row r="35" spans="1:8" x14ac:dyDescent="0.25">
      <c r="A35" s="269">
        <f t="shared" si="1"/>
        <v>4</v>
      </c>
      <c r="B35" s="93"/>
      <c r="C35" s="651"/>
      <c r="D35" s="652"/>
      <c r="E35" s="678" t="s">
        <v>459</v>
      </c>
      <c r="F35" s="679"/>
      <c r="G35" s="15">
        <v>100000</v>
      </c>
      <c r="H35" s="171">
        <v>45499</v>
      </c>
    </row>
    <row r="36" spans="1:8" x14ac:dyDescent="0.25">
      <c r="A36" s="269">
        <f t="shared" si="1"/>
        <v>5</v>
      </c>
      <c r="B36" s="93"/>
      <c r="C36" s="651"/>
      <c r="D36" s="652"/>
      <c r="E36" s="678"/>
      <c r="F36" s="679"/>
      <c r="G36" s="15">
        <v>1000000</v>
      </c>
      <c r="H36" s="171">
        <v>45505</v>
      </c>
    </row>
    <row r="37" spans="1:8" x14ac:dyDescent="0.25">
      <c r="A37" s="269">
        <f t="shared" si="1"/>
        <v>6</v>
      </c>
      <c r="B37" s="93"/>
      <c r="C37" s="651"/>
      <c r="D37" s="652"/>
      <c r="E37" s="678"/>
      <c r="F37" s="679"/>
      <c r="G37" s="15"/>
      <c r="H37" s="171"/>
    </row>
    <row r="38" spans="1:8" x14ac:dyDescent="0.25">
      <c r="A38" s="269">
        <f t="shared" si="1"/>
        <v>7</v>
      </c>
      <c r="B38" s="93"/>
      <c r="C38" s="651"/>
      <c r="D38" s="652"/>
      <c r="E38" s="678"/>
      <c r="F38" s="679"/>
      <c r="G38" s="15"/>
      <c r="H38" s="171"/>
    </row>
    <row r="39" spans="1:8" x14ac:dyDescent="0.25">
      <c r="A39" s="269">
        <f t="shared" si="1"/>
        <v>8</v>
      </c>
      <c r="B39" s="93"/>
      <c r="C39" s="651"/>
      <c r="D39" s="652"/>
      <c r="E39" s="678"/>
      <c r="F39" s="679"/>
      <c r="G39" s="15"/>
      <c r="H39" s="171"/>
    </row>
    <row r="40" spans="1:8" x14ac:dyDescent="0.25">
      <c r="A40" s="269">
        <f t="shared" si="1"/>
        <v>9</v>
      </c>
      <c r="B40" s="93"/>
      <c r="C40" s="651"/>
      <c r="D40" s="652"/>
      <c r="E40" s="678"/>
      <c r="F40" s="679"/>
      <c r="G40" s="15"/>
      <c r="H40" s="171"/>
    </row>
    <row r="41" spans="1:8" x14ac:dyDescent="0.25">
      <c r="A41" s="10"/>
      <c r="B41" s="93"/>
      <c r="C41" s="651">
        <f>SUM(C32:D40)</f>
        <v>750</v>
      </c>
      <c r="D41" s="652"/>
      <c r="E41" s="270"/>
      <c r="F41" s="271"/>
      <c r="G41" s="114"/>
      <c r="H41" s="151"/>
    </row>
    <row r="43" spans="1:8" x14ac:dyDescent="0.25">
      <c r="E43" s="673" t="s">
        <v>111</v>
      </c>
      <c r="F43" s="671">
        <f>SUM(G32:G40)</f>
        <v>1985000</v>
      </c>
    </row>
    <row r="44" spans="1:8" x14ac:dyDescent="0.25">
      <c r="E44" s="673"/>
      <c r="F44" s="672"/>
    </row>
    <row r="46" spans="1:8" x14ac:dyDescent="0.25">
      <c r="E46" s="673" t="s">
        <v>7</v>
      </c>
      <c r="F46" s="671">
        <v>1985000</v>
      </c>
    </row>
    <row r="47" spans="1:8" x14ac:dyDescent="0.25">
      <c r="E47" s="673"/>
      <c r="F47" s="672"/>
    </row>
    <row r="49" spans="1:8" x14ac:dyDescent="0.25">
      <c r="E49" s="673" t="s">
        <v>71</v>
      </c>
      <c r="F49" s="671">
        <f>F43-F46</f>
        <v>0</v>
      </c>
    </row>
    <row r="50" spans="1:8" x14ac:dyDescent="0.25">
      <c r="E50" s="673"/>
      <c r="F50" s="672"/>
    </row>
    <row r="53" spans="1:8" x14ac:dyDescent="0.25">
      <c r="C53" s="698" t="s">
        <v>501</v>
      </c>
      <c r="D53" s="698"/>
      <c r="E53" s="698"/>
      <c r="F53" s="698"/>
    </row>
    <row r="55" spans="1:8" x14ac:dyDescent="0.25">
      <c r="A55" s="667" t="s">
        <v>281</v>
      </c>
      <c r="B55" s="667" t="s">
        <v>0</v>
      </c>
      <c r="C55" s="667" t="s">
        <v>79</v>
      </c>
      <c r="D55" s="680"/>
      <c r="E55" s="667" t="s">
        <v>5</v>
      </c>
      <c r="F55" s="680"/>
      <c r="G55" s="667" t="s">
        <v>107</v>
      </c>
      <c r="H55" s="667" t="s">
        <v>9</v>
      </c>
    </row>
    <row r="56" spans="1:8" x14ac:dyDescent="0.25">
      <c r="A56" s="667"/>
      <c r="B56" s="667"/>
      <c r="C56" s="681"/>
      <c r="D56" s="682"/>
      <c r="E56" s="681"/>
      <c r="F56" s="682"/>
      <c r="G56" s="681"/>
      <c r="H56" s="681"/>
    </row>
    <row r="57" spans="1:8" x14ac:dyDescent="0.25">
      <c r="A57" s="305">
        <v>1</v>
      </c>
      <c r="B57" s="93" t="s">
        <v>368</v>
      </c>
      <c r="C57" s="651">
        <v>750</v>
      </c>
      <c r="D57" s="652"/>
      <c r="E57" s="678">
        <v>700</v>
      </c>
      <c r="F57" s="679"/>
      <c r="G57" s="15">
        <f>C57*E57</f>
        <v>525000</v>
      </c>
      <c r="H57" s="171">
        <v>45545</v>
      </c>
    </row>
    <row r="58" spans="1:8" x14ac:dyDescent="0.25">
      <c r="A58" s="305">
        <f t="shared" ref="A58:A65" si="2">A57+1</f>
        <v>2</v>
      </c>
      <c r="B58" s="93"/>
      <c r="C58" s="651"/>
      <c r="D58" s="652"/>
      <c r="E58" s="678" t="s">
        <v>502</v>
      </c>
      <c r="F58" s="679"/>
      <c r="G58" s="15">
        <v>1000000</v>
      </c>
      <c r="H58" s="171">
        <v>45545</v>
      </c>
    </row>
    <row r="59" spans="1:8" x14ac:dyDescent="0.25">
      <c r="A59" s="305">
        <f t="shared" si="2"/>
        <v>3</v>
      </c>
      <c r="B59" s="93"/>
      <c r="C59" s="651"/>
      <c r="D59" s="652"/>
      <c r="E59" s="678"/>
      <c r="F59" s="679"/>
      <c r="G59" s="15">
        <v>56000</v>
      </c>
      <c r="H59" s="171">
        <v>45561</v>
      </c>
    </row>
    <row r="60" spans="1:8" x14ac:dyDescent="0.25">
      <c r="A60" s="305">
        <f t="shared" si="2"/>
        <v>4</v>
      </c>
      <c r="B60" s="93"/>
      <c r="C60" s="651"/>
      <c r="D60" s="652"/>
      <c r="E60" s="678"/>
      <c r="F60" s="679"/>
      <c r="G60" s="15"/>
      <c r="H60" s="171"/>
    </row>
    <row r="61" spans="1:8" x14ac:dyDescent="0.25">
      <c r="A61" s="305">
        <f t="shared" si="2"/>
        <v>5</v>
      </c>
      <c r="B61" s="93"/>
      <c r="C61" s="651"/>
      <c r="D61" s="652"/>
      <c r="E61" s="678"/>
      <c r="F61" s="679"/>
      <c r="G61" s="15"/>
      <c r="H61" s="171"/>
    </row>
    <row r="62" spans="1:8" x14ac:dyDescent="0.25">
      <c r="A62" s="305">
        <f t="shared" si="2"/>
        <v>6</v>
      </c>
      <c r="B62" s="93"/>
      <c r="C62" s="651"/>
      <c r="D62" s="652"/>
      <c r="E62" s="678"/>
      <c r="F62" s="679"/>
      <c r="G62" s="15"/>
      <c r="H62" s="171"/>
    </row>
    <row r="63" spans="1:8" x14ac:dyDescent="0.25">
      <c r="A63" s="305">
        <f t="shared" si="2"/>
        <v>7</v>
      </c>
      <c r="B63" s="93"/>
      <c r="C63" s="651"/>
      <c r="D63" s="652"/>
      <c r="E63" s="678"/>
      <c r="F63" s="679"/>
      <c r="G63" s="15"/>
      <c r="H63" s="171"/>
    </row>
    <row r="64" spans="1:8" x14ac:dyDescent="0.25">
      <c r="A64" s="305">
        <f t="shared" si="2"/>
        <v>8</v>
      </c>
      <c r="B64" s="93"/>
      <c r="C64" s="651"/>
      <c r="D64" s="652"/>
      <c r="E64" s="678"/>
      <c r="F64" s="679"/>
      <c r="G64" s="15"/>
      <c r="H64" s="171"/>
    </row>
    <row r="65" spans="1:8" x14ac:dyDescent="0.25">
      <c r="A65" s="305">
        <f t="shared" si="2"/>
        <v>9</v>
      </c>
      <c r="B65" s="93"/>
      <c r="C65" s="651"/>
      <c r="D65" s="652"/>
      <c r="E65" s="678"/>
      <c r="F65" s="679"/>
      <c r="G65" s="15"/>
      <c r="H65" s="171"/>
    </row>
    <row r="66" spans="1:8" x14ac:dyDescent="0.25">
      <c r="A66" s="10"/>
      <c r="B66" s="93"/>
      <c r="C66" s="651">
        <f>SUM(C57:D65)</f>
        <v>750</v>
      </c>
      <c r="D66" s="652"/>
      <c r="E66" s="303"/>
      <c r="F66" s="304"/>
      <c r="G66" s="114"/>
      <c r="H66" s="151"/>
    </row>
    <row r="68" spans="1:8" x14ac:dyDescent="0.25">
      <c r="E68" s="673" t="s">
        <v>111</v>
      </c>
      <c r="F68" s="671">
        <f>SUM(G57:G65)</f>
        <v>1581000</v>
      </c>
    </row>
    <row r="69" spans="1:8" x14ac:dyDescent="0.25">
      <c r="E69" s="673"/>
      <c r="F69" s="672"/>
    </row>
    <row r="71" spans="1:8" x14ac:dyDescent="0.25">
      <c r="E71" s="673" t="s">
        <v>7</v>
      </c>
      <c r="F71" s="671">
        <v>1581000</v>
      </c>
    </row>
    <row r="72" spans="1:8" x14ac:dyDescent="0.25">
      <c r="E72" s="673"/>
      <c r="F72" s="672"/>
    </row>
    <row r="74" spans="1:8" x14ac:dyDescent="0.25">
      <c r="E74" s="673" t="s">
        <v>71</v>
      </c>
      <c r="F74" s="671">
        <f>F68-F71</f>
        <v>0</v>
      </c>
    </row>
    <row r="75" spans="1:8" x14ac:dyDescent="0.25">
      <c r="E75" s="673"/>
      <c r="F75" s="672"/>
    </row>
    <row r="79" spans="1:8" x14ac:dyDescent="0.25">
      <c r="C79" s="698" t="s">
        <v>541</v>
      </c>
      <c r="D79" s="698"/>
      <c r="E79" s="698"/>
      <c r="F79" s="698"/>
    </row>
    <row r="81" spans="1:8" x14ac:dyDescent="0.25">
      <c r="A81" s="667" t="s">
        <v>281</v>
      </c>
      <c r="B81" s="667" t="s">
        <v>0</v>
      </c>
      <c r="C81" s="667" t="s">
        <v>79</v>
      </c>
      <c r="D81" s="680"/>
      <c r="E81" s="667" t="s">
        <v>5</v>
      </c>
      <c r="F81" s="680"/>
      <c r="G81" s="667" t="s">
        <v>107</v>
      </c>
      <c r="H81" s="667" t="s">
        <v>9</v>
      </c>
    </row>
    <row r="82" spans="1:8" x14ac:dyDescent="0.25">
      <c r="A82" s="667"/>
      <c r="B82" s="667"/>
      <c r="C82" s="681"/>
      <c r="D82" s="682"/>
      <c r="E82" s="681"/>
      <c r="F82" s="682"/>
      <c r="G82" s="681"/>
      <c r="H82" s="681"/>
    </row>
    <row r="83" spans="1:8" x14ac:dyDescent="0.25">
      <c r="A83" s="328">
        <v>1</v>
      </c>
      <c r="B83" s="93"/>
      <c r="C83" s="651"/>
      <c r="D83" s="652"/>
      <c r="E83" s="678" t="s">
        <v>502</v>
      </c>
      <c r="F83" s="679"/>
      <c r="G83" s="15">
        <v>1000000</v>
      </c>
      <c r="H83" s="171">
        <v>45573</v>
      </c>
    </row>
    <row r="84" spans="1:8" x14ac:dyDescent="0.25">
      <c r="A84" s="328">
        <f t="shared" ref="A84:A91" si="3">A83+1</f>
        <v>2</v>
      </c>
      <c r="B84" s="93"/>
      <c r="C84" s="651">
        <v>750</v>
      </c>
      <c r="D84" s="652"/>
      <c r="E84" s="678">
        <v>650</v>
      </c>
      <c r="F84" s="679"/>
      <c r="G84" s="15">
        <f>C84*E84</f>
        <v>487500</v>
      </c>
      <c r="H84" s="171">
        <v>45574</v>
      </c>
    </row>
    <row r="85" spans="1:8" x14ac:dyDescent="0.25">
      <c r="A85" s="328">
        <f t="shared" si="3"/>
        <v>3</v>
      </c>
      <c r="B85" s="93" t="s">
        <v>636</v>
      </c>
      <c r="C85" s="651">
        <v>260</v>
      </c>
      <c r="D85" s="652"/>
      <c r="E85" s="678">
        <v>640</v>
      </c>
      <c r="F85" s="679"/>
      <c r="G85" s="15">
        <f>C85*E85</f>
        <v>166400</v>
      </c>
      <c r="H85" s="171" t="s">
        <v>635</v>
      </c>
    </row>
    <row r="86" spans="1:8" x14ac:dyDescent="0.25">
      <c r="A86" s="328">
        <f t="shared" si="3"/>
        <v>4</v>
      </c>
      <c r="B86" s="93"/>
      <c r="C86" s="651"/>
      <c r="D86" s="652"/>
      <c r="E86" s="678"/>
      <c r="F86" s="679"/>
      <c r="G86" s="15"/>
      <c r="H86" s="171"/>
    </row>
    <row r="87" spans="1:8" x14ac:dyDescent="0.25">
      <c r="A87" s="328">
        <f t="shared" si="3"/>
        <v>5</v>
      </c>
      <c r="B87" s="93"/>
      <c r="C87" s="651"/>
      <c r="D87" s="652"/>
      <c r="E87" s="678"/>
      <c r="F87" s="679"/>
      <c r="G87" s="15"/>
      <c r="H87" s="171"/>
    </row>
    <row r="88" spans="1:8" x14ac:dyDescent="0.25">
      <c r="A88" s="328">
        <f t="shared" si="3"/>
        <v>6</v>
      </c>
      <c r="B88" s="93"/>
      <c r="C88" s="651"/>
      <c r="D88" s="652"/>
      <c r="E88" s="678"/>
      <c r="F88" s="679"/>
      <c r="G88" s="15"/>
      <c r="H88" s="171"/>
    </row>
    <row r="89" spans="1:8" x14ac:dyDescent="0.25">
      <c r="A89" s="328">
        <f t="shared" si="3"/>
        <v>7</v>
      </c>
      <c r="B89" s="93"/>
      <c r="C89" s="651"/>
      <c r="D89" s="652"/>
      <c r="E89" s="678"/>
      <c r="F89" s="679"/>
      <c r="G89" s="15"/>
      <c r="H89" s="171"/>
    </row>
    <row r="90" spans="1:8" x14ac:dyDescent="0.25">
      <c r="A90" s="328">
        <f t="shared" si="3"/>
        <v>8</v>
      </c>
      <c r="B90" s="93"/>
      <c r="C90" s="651"/>
      <c r="D90" s="652"/>
      <c r="E90" s="678"/>
      <c r="F90" s="679"/>
      <c r="G90" s="15"/>
      <c r="H90" s="171"/>
    </row>
    <row r="91" spans="1:8" x14ac:dyDescent="0.25">
      <c r="A91" s="328">
        <f t="shared" si="3"/>
        <v>9</v>
      </c>
      <c r="B91" s="93"/>
      <c r="C91" s="651"/>
      <c r="D91" s="652"/>
      <c r="E91" s="678"/>
      <c r="F91" s="679"/>
      <c r="G91" s="15"/>
      <c r="H91" s="171"/>
    </row>
    <row r="92" spans="1:8" x14ac:dyDescent="0.25">
      <c r="A92" s="10"/>
      <c r="B92" s="93"/>
      <c r="C92" s="651">
        <f>SUM(C83:D91)</f>
        <v>1010</v>
      </c>
      <c r="D92" s="652"/>
      <c r="E92" s="326"/>
      <c r="F92" s="327"/>
      <c r="G92" s="114"/>
      <c r="H92" s="151"/>
    </row>
    <row r="94" spans="1:8" x14ac:dyDescent="0.25">
      <c r="E94" s="673" t="s">
        <v>111</v>
      </c>
      <c r="F94" s="671">
        <f>SUM(G83:G91)</f>
        <v>1653900</v>
      </c>
    </row>
    <row r="95" spans="1:8" x14ac:dyDescent="0.25">
      <c r="E95" s="673"/>
      <c r="F95" s="672"/>
    </row>
    <row r="97" spans="1:8" x14ac:dyDescent="0.25">
      <c r="E97" s="673" t="s">
        <v>7</v>
      </c>
      <c r="F97" s="671">
        <v>1653900</v>
      </c>
    </row>
    <row r="98" spans="1:8" x14ac:dyDescent="0.25">
      <c r="E98" s="673"/>
      <c r="F98" s="672"/>
    </row>
    <row r="100" spans="1:8" x14ac:dyDescent="0.25">
      <c r="E100" s="673" t="s">
        <v>71</v>
      </c>
      <c r="F100" s="671">
        <f>F94-F97</f>
        <v>0</v>
      </c>
    </row>
    <row r="101" spans="1:8" x14ac:dyDescent="0.25">
      <c r="E101" s="673"/>
      <c r="F101" s="672"/>
    </row>
    <row r="107" spans="1:8" x14ac:dyDescent="0.25">
      <c r="A107" s="667" t="s">
        <v>281</v>
      </c>
      <c r="B107" s="667" t="s">
        <v>0</v>
      </c>
      <c r="C107" s="667" t="s">
        <v>79</v>
      </c>
      <c r="D107" s="680"/>
      <c r="E107" s="667" t="s">
        <v>5</v>
      </c>
      <c r="F107" s="680"/>
      <c r="G107" s="667" t="s">
        <v>107</v>
      </c>
      <c r="H107" s="667" t="s">
        <v>9</v>
      </c>
    </row>
    <row r="108" spans="1:8" x14ac:dyDescent="0.25">
      <c r="A108" s="667"/>
      <c r="B108" s="667"/>
      <c r="C108" s="681"/>
      <c r="D108" s="682"/>
      <c r="E108" s="681"/>
      <c r="F108" s="682"/>
      <c r="G108" s="681"/>
      <c r="H108" s="681"/>
    </row>
    <row r="109" spans="1:8" x14ac:dyDescent="0.25">
      <c r="A109" s="374">
        <v>1</v>
      </c>
      <c r="B109" s="93" t="s">
        <v>353</v>
      </c>
      <c r="C109" s="651">
        <v>700</v>
      </c>
      <c r="D109" s="652"/>
      <c r="E109" s="678">
        <v>670</v>
      </c>
      <c r="F109" s="679"/>
      <c r="G109" s="15">
        <f>C109*E109</f>
        <v>469000</v>
      </c>
      <c r="H109" s="171">
        <v>45634</v>
      </c>
    </row>
    <row r="110" spans="1:8" x14ac:dyDescent="0.25">
      <c r="A110" s="374">
        <f t="shared" ref="A110:A117" si="4">A109+1</f>
        <v>2</v>
      </c>
      <c r="B110" s="93"/>
      <c r="C110" s="651"/>
      <c r="D110" s="652"/>
      <c r="E110" s="678"/>
      <c r="F110" s="679"/>
      <c r="G110" s="15">
        <v>100000</v>
      </c>
      <c r="H110" s="171">
        <v>45629</v>
      </c>
    </row>
    <row r="111" spans="1:8" x14ac:dyDescent="0.25">
      <c r="A111" s="374">
        <f t="shared" si="4"/>
        <v>3</v>
      </c>
      <c r="B111" s="93"/>
      <c r="C111" s="651"/>
      <c r="D111" s="652"/>
      <c r="E111" s="678"/>
      <c r="F111" s="679"/>
      <c r="G111" s="15"/>
      <c r="H111" s="171"/>
    </row>
    <row r="112" spans="1:8" x14ac:dyDescent="0.25">
      <c r="A112" s="374">
        <f t="shared" si="4"/>
        <v>4</v>
      </c>
      <c r="B112" s="93"/>
      <c r="C112" s="651"/>
      <c r="D112" s="652"/>
      <c r="E112" s="678"/>
      <c r="F112" s="679"/>
      <c r="G112" s="15"/>
      <c r="H112" s="171"/>
    </row>
    <row r="113" spans="1:8" x14ac:dyDescent="0.25">
      <c r="A113" s="374">
        <f t="shared" si="4"/>
        <v>5</v>
      </c>
      <c r="B113" s="93"/>
      <c r="C113" s="651"/>
      <c r="D113" s="652"/>
      <c r="E113" s="678"/>
      <c r="F113" s="679"/>
      <c r="G113" s="15"/>
      <c r="H113" s="171"/>
    </row>
    <row r="114" spans="1:8" x14ac:dyDescent="0.25">
      <c r="A114" s="374">
        <f t="shared" si="4"/>
        <v>6</v>
      </c>
      <c r="B114" s="93"/>
      <c r="C114" s="651"/>
      <c r="D114" s="652"/>
      <c r="E114" s="678"/>
      <c r="F114" s="679"/>
      <c r="G114" s="15"/>
      <c r="H114" s="171"/>
    </row>
    <row r="115" spans="1:8" x14ac:dyDescent="0.25">
      <c r="A115" s="374">
        <f t="shared" si="4"/>
        <v>7</v>
      </c>
      <c r="B115" s="93"/>
      <c r="C115" s="651"/>
      <c r="D115" s="652"/>
      <c r="E115" s="678"/>
      <c r="F115" s="679"/>
      <c r="G115" s="15"/>
      <c r="H115" s="171"/>
    </row>
    <row r="116" spans="1:8" x14ac:dyDescent="0.25">
      <c r="A116" s="374">
        <f t="shared" si="4"/>
        <v>8</v>
      </c>
      <c r="B116" s="93"/>
      <c r="C116" s="651"/>
      <c r="D116" s="652"/>
      <c r="E116" s="678"/>
      <c r="F116" s="679"/>
      <c r="G116" s="15"/>
      <c r="H116" s="171"/>
    </row>
    <row r="117" spans="1:8" x14ac:dyDescent="0.25">
      <c r="A117" s="374">
        <f t="shared" si="4"/>
        <v>9</v>
      </c>
      <c r="B117" s="93"/>
      <c r="C117" s="651"/>
      <c r="D117" s="652"/>
      <c r="E117" s="678"/>
      <c r="F117" s="679"/>
      <c r="G117" s="15"/>
      <c r="H117" s="171"/>
    </row>
    <row r="118" spans="1:8" x14ac:dyDescent="0.25">
      <c r="A118" s="10"/>
      <c r="B118" s="93"/>
      <c r="C118" s="651">
        <f>SUM(C109:D117)</f>
        <v>700</v>
      </c>
      <c r="D118" s="652"/>
      <c r="E118" s="375"/>
      <c r="F118" s="376"/>
      <c r="G118" s="114"/>
      <c r="H118" s="151"/>
    </row>
    <row r="120" spans="1:8" x14ac:dyDescent="0.25">
      <c r="E120" s="673" t="s">
        <v>111</v>
      </c>
      <c r="F120" s="671">
        <f>SUM(G109:G117)</f>
        <v>569000</v>
      </c>
    </row>
    <row r="121" spans="1:8" x14ac:dyDescent="0.25">
      <c r="E121" s="673"/>
      <c r="F121" s="672"/>
    </row>
    <row r="123" spans="1:8" x14ac:dyDescent="0.25">
      <c r="E123" s="673" t="s">
        <v>7</v>
      </c>
      <c r="F123" s="671">
        <v>569000</v>
      </c>
    </row>
    <row r="124" spans="1:8" x14ac:dyDescent="0.25">
      <c r="E124" s="673"/>
      <c r="F124" s="672"/>
    </row>
    <row r="126" spans="1:8" x14ac:dyDescent="0.25">
      <c r="E126" s="673" t="s">
        <v>71</v>
      </c>
      <c r="F126" s="671">
        <f>F120-F123</f>
        <v>0</v>
      </c>
    </row>
    <row r="127" spans="1:8" x14ac:dyDescent="0.25">
      <c r="E127" s="673"/>
      <c r="F127" s="672"/>
    </row>
  </sheetData>
  <mergeCells count="161">
    <mergeCell ref="E97:E98"/>
    <mergeCell ref="F97:F98"/>
    <mergeCell ref="E100:E101"/>
    <mergeCell ref="F100:F101"/>
    <mergeCell ref="C91:D91"/>
    <mergeCell ref="E91:F91"/>
    <mergeCell ref="C92:D92"/>
    <mergeCell ref="E94:E95"/>
    <mergeCell ref="F94:F95"/>
    <mergeCell ref="C88:D88"/>
    <mergeCell ref="E88:F88"/>
    <mergeCell ref="C89:D89"/>
    <mergeCell ref="E89:F89"/>
    <mergeCell ref="C90:D90"/>
    <mergeCell ref="E90:F90"/>
    <mergeCell ref="C85:D85"/>
    <mergeCell ref="E85:F85"/>
    <mergeCell ref="C86:D86"/>
    <mergeCell ref="E86:F86"/>
    <mergeCell ref="C87:D87"/>
    <mergeCell ref="E87:F87"/>
    <mergeCell ref="G81:G82"/>
    <mergeCell ref="H81:H82"/>
    <mergeCell ref="C83:D83"/>
    <mergeCell ref="E83:F83"/>
    <mergeCell ref="C84:D84"/>
    <mergeCell ref="E84:F84"/>
    <mergeCell ref="C79:F79"/>
    <mergeCell ref="A81:A82"/>
    <mergeCell ref="B81:B82"/>
    <mergeCell ref="C81:D82"/>
    <mergeCell ref="E81:F82"/>
    <mergeCell ref="E71:E72"/>
    <mergeCell ref="F71:F72"/>
    <mergeCell ref="E74:E75"/>
    <mergeCell ref="F74:F75"/>
    <mergeCell ref="C65:D65"/>
    <mergeCell ref="E65:F65"/>
    <mergeCell ref="C66:D66"/>
    <mergeCell ref="E68:E69"/>
    <mergeCell ref="F68:F69"/>
    <mergeCell ref="C63:D63"/>
    <mergeCell ref="E63:F63"/>
    <mergeCell ref="C64:D64"/>
    <mergeCell ref="E64:F64"/>
    <mergeCell ref="C59:D59"/>
    <mergeCell ref="E59:F59"/>
    <mergeCell ref="C60:D60"/>
    <mergeCell ref="E60:F60"/>
    <mergeCell ref="C61:D61"/>
    <mergeCell ref="E61:F61"/>
    <mergeCell ref="C58:D58"/>
    <mergeCell ref="E58:F58"/>
    <mergeCell ref="C53:F53"/>
    <mergeCell ref="A55:A56"/>
    <mergeCell ref="B55:B56"/>
    <mergeCell ref="C55:D56"/>
    <mergeCell ref="E55:F56"/>
    <mergeCell ref="C62:D62"/>
    <mergeCell ref="E62:F62"/>
    <mergeCell ref="C1:F1"/>
    <mergeCell ref="A3:A4"/>
    <mergeCell ref="B3:B4"/>
    <mergeCell ref="C3:D4"/>
    <mergeCell ref="E3:F4"/>
    <mergeCell ref="G55:G56"/>
    <mergeCell ref="H55:H56"/>
    <mergeCell ref="C57:D57"/>
    <mergeCell ref="E57:F57"/>
    <mergeCell ref="C13:D13"/>
    <mergeCell ref="E13:F13"/>
    <mergeCell ref="C14:D14"/>
    <mergeCell ref="E14:F14"/>
    <mergeCell ref="H3:H4"/>
    <mergeCell ref="C5:D5"/>
    <mergeCell ref="E5:F5"/>
    <mergeCell ref="C6:D6"/>
    <mergeCell ref="E6:F6"/>
    <mergeCell ref="G3:G4"/>
    <mergeCell ref="C7:D7"/>
    <mergeCell ref="E7:F7"/>
    <mergeCell ref="C8:D8"/>
    <mergeCell ref="E8:F8"/>
    <mergeCell ref="C9:D9"/>
    <mergeCell ref="E9:F9"/>
    <mergeCell ref="C10:D10"/>
    <mergeCell ref="E10:F10"/>
    <mergeCell ref="C11:D11"/>
    <mergeCell ref="E11:F11"/>
    <mergeCell ref="C12:D12"/>
    <mergeCell ref="E12:F12"/>
    <mergeCell ref="E17:E18"/>
    <mergeCell ref="F17:F18"/>
    <mergeCell ref="C15:D15"/>
    <mergeCell ref="C28:F28"/>
    <mergeCell ref="E20:E21"/>
    <mergeCell ref="F20:F21"/>
    <mergeCell ref="E23:E24"/>
    <mergeCell ref="F23:F24"/>
    <mergeCell ref="A30:A31"/>
    <mergeCell ref="B30:B31"/>
    <mergeCell ref="C30:D31"/>
    <mergeCell ref="E30:F31"/>
    <mergeCell ref="G30:G31"/>
    <mergeCell ref="H30:H31"/>
    <mergeCell ref="C33:D33"/>
    <mergeCell ref="E33:F33"/>
    <mergeCell ref="C34:D34"/>
    <mergeCell ref="E34:F34"/>
    <mergeCell ref="C32:D32"/>
    <mergeCell ref="E32:F32"/>
    <mergeCell ref="C35:D35"/>
    <mergeCell ref="E35:F35"/>
    <mergeCell ref="E49:E50"/>
    <mergeCell ref="F49:F50"/>
    <mergeCell ref="C41:D41"/>
    <mergeCell ref="E43:E44"/>
    <mergeCell ref="F43:F44"/>
    <mergeCell ref="E46:E47"/>
    <mergeCell ref="F46:F47"/>
    <mergeCell ref="C36:D36"/>
    <mergeCell ref="E36:F36"/>
    <mergeCell ref="C37:D37"/>
    <mergeCell ref="E37:F37"/>
    <mergeCell ref="C38:D38"/>
    <mergeCell ref="E38:F38"/>
    <mergeCell ref="C39:D39"/>
    <mergeCell ref="E39:F39"/>
    <mergeCell ref="C40:D40"/>
    <mergeCell ref="E40:F40"/>
    <mergeCell ref="A107:A108"/>
    <mergeCell ref="B107:B108"/>
    <mergeCell ref="C107:D108"/>
    <mergeCell ref="E107:F108"/>
    <mergeCell ref="G107:G108"/>
    <mergeCell ref="H107:H108"/>
    <mergeCell ref="C109:D109"/>
    <mergeCell ref="E109:F109"/>
    <mergeCell ref="C110:D110"/>
    <mergeCell ref="E110:F110"/>
    <mergeCell ref="C111:D111"/>
    <mergeCell ref="E111:F111"/>
    <mergeCell ref="C112:D112"/>
    <mergeCell ref="E112:F112"/>
    <mergeCell ref="C113:D113"/>
    <mergeCell ref="E113:F113"/>
    <mergeCell ref="C114:D114"/>
    <mergeCell ref="E114:F114"/>
    <mergeCell ref="C115:D115"/>
    <mergeCell ref="E115:F115"/>
    <mergeCell ref="E126:E127"/>
    <mergeCell ref="F126:F127"/>
    <mergeCell ref="C116:D116"/>
    <mergeCell ref="E116:F116"/>
    <mergeCell ref="C117:D117"/>
    <mergeCell ref="E117:F117"/>
    <mergeCell ref="C118:D118"/>
    <mergeCell ref="E120:E121"/>
    <mergeCell ref="F120:F121"/>
    <mergeCell ref="E123:E124"/>
    <mergeCell ref="F123:F124"/>
  </mergeCells>
  <pageMargins left="0.7" right="0.7" top="0.75" bottom="0.75" header="0.3" footer="0.3"/>
  <pageSetup orientation="landscape" horizontalDpi="1200" verticalDpi="1200" r:id="rId1"/>
</worksheet>
</file>

<file path=xl/worksheets/sheet1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4"/>
  <sheetViews>
    <sheetView topLeftCell="B1" zoomScaleNormal="100" workbookViewId="0">
      <selection activeCell="N20" sqref="N20:O21"/>
    </sheetView>
  </sheetViews>
  <sheetFormatPr baseColWidth="10" defaultRowHeight="15" x14ac:dyDescent="0.25"/>
  <cols>
    <col min="1" max="1" width="10.5703125" customWidth="1"/>
    <col min="2" max="2" width="27.140625" bestFit="1" customWidth="1"/>
    <col min="3" max="3" width="13.5703125" customWidth="1"/>
    <col min="4" max="4" width="9.28515625" customWidth="1"/>
    <col min="5" max="5" width="15.28515625" customWidth="1"/>
    <col min="6" max="6" width="11" customWidth="1"/>
    <col min="7" max="7" width="13" customWidth="1"/>
    <col min="8" max="8" width="20.5703125" customWidth="1"/>
    <col min="9" max="9" width="8" customWidth="1"/>
    <col min="10" max="10" width="18.85546875" customWidth="1"/>
    <col min="11" max="11" width="14.85546875" customWidth="1"/>
    <col min="12" max="12" width="13.85546875" customWidth="1"/>
    <col min="13" max="13" width="15" customWidth="1"/>
    <col min="14" max="14" width="14.85546875" customWidth="1"/>
    <col min="15" max="15" width="10.7109375" customWidth="1"/>
  </cols>
  <sheetData>
    <row r="1" spans="1:16" x14ac:dyDescent="0.25">
      <c r="A1" s="741" t="s">
        <v>281</v>
      </c>
      <c r="B1" s="665" t="s">
        <v>0</v>
      </c>
      <c r="C1" s="665" t="s">
        <v>9</v>
      </c>
      <c r="D1" s="665" t="s">
        <v>1</v>
      </c>
      <c r="E1" s="665" t="s">
        <v>24</v>
      </c>
      <c r="F1" s="665" t="s">
        <v>2</v>
      </c>
      <c r="G1" s="665" t="s">
        <v>3</v>
      </c>
      <c r="H1" s="665" t="s">
        <v>4</v>
      </c>
      <c r="I1" s="665" t="s">
        <v>5</v>
      </c>
      <c r="J1" s="665" t="s">
        <v>6</v>
      </c>
      <c r="K1" s="665" t="s">
        <v>7</v>
      </c>
      <c r="L1" s="665" t="s">
        <v>8</v>
      </c>
      <c r="M1" s="665" t="s">
        <v>33</v>
      </c>
      <c r="N1" s="665" t="s">
        <v>105</v>
      </c>
      <c r="O1" s="665" t="s">
        <v>9</v>
      </c>
      <c r="P1" s="665" t="s">
        <v>67</v>
      </c>
    </row>
    <row r="2" spans="1:16" x14ac:dyDescent="0.25">
      <c r="A2" s="741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  <c r="O2" s="666"/>
      <c r="P2" s="666"/>
    </row>
    <row r="3" spans="1:16" ht="16.5" x14ac:dyDescent="0.3">
      <c r="A3" s="601">
        <v>1</v>
      </c>
      <c r="B3" s="3" t="s">
        <v>1234</v>
      </c>
      <c r="C3" s="210">
        <v>45762</v>
      </c>
      <c r="D3" s="12" t="s">
        <v>27</v>
      </c>
      <c r="E3" s="307"/>
      <c r="F3" s="4">
        <v>45000</v>
      </c>
      <c r="G3" s="307"/>
      <c r="H3" s="4">
        <f t="shared" ref="H3:H11" si="0">F3-G3</f>
        <v>45000</v>
      </c>
      <c r="I3" s="5">
        <v>615</v>
      </c>
      <c r="J3" s="5">
        <f t="shared" ref="J3:J11" si="1">H3*I3</f>
        <v>27675000</v>
      </c>
      <c r="K3" s="5"/>
      <c r="L3" s="5">
        <f t="shared" ref="L3:L11" si="2">J3-K3</f>
        <v>27675000</v>
      </c>
      <c r="M3" s="13"/>
      <c r="N3" s="5"/>
      <c r="O3" s="11"/>
      <c r="P3" s="10"/>
    </row>
    <row r="4" spans="1:16" ht="16.5" x14ac:dyDescent="0.3">
      <c r="A4" s="601">
        <f>A3+1</f>
        <v>2</v>
      </c>
      <c r="B4" s="3" t="s">
        <v>1226</v>
      </c>
      <c r="C4" s="210">
        <v>45762</v>
      </c>
      <c r="D4" s="12" t="s">
        <v>27</v>
      </c>
      <c r="E4" s="307"/>
      <c r="F4" s="4">
        <v>45000</v>
      </c>
      <c r="G4" s="307"/>
      <c r="H4" s="4">
        <f t="shared" si="0"/>
        <v>45000</v>
      </c>
      <c r="I4" s="5">
        <v>615</v>
      </c>
      <c r="J4" s="5">
        <f t="shared" si="1"/>
        <v>27675000</v>
      </c>
      <c r="K4" s="5"/>
      <c r="L4" s="5">
        <f t="shared" si="2"/>
        <v>27675000</v>
      </c>
      <c r="M4" s="13"/>
      <c r="N4" s="5"/>
      <c r="O4" s="11"/>
      <c r="P4" s="10"/>
    </row>
    <row r="5" spans="1:16" ht="16.5" x14ac:dyDescent="0.3">
      <c r="A5" s="601">
        <f t="shared" ref="A5:A11" si="3">A4+1</f>
        <v>3</v>
      </c>
      <c r="B5" s="3" t="s">
        <v>1230</v>
      </c>
      <c r="C5" s="210">
        <v>45762</v>
      </c>
      <c r="D5" s="12" t="s">
        <v>27</v>
      </c>
      <c r="E5" s="307"/>
      <c r="F5" s="4">
        <v>45000</v>
      </c>
      <c r="G5" s="307"/>
      <c r="H5" s="4">
        <f t="shared" si="0"/>
        <v>45000</v>
      </c>
      <c r="I5" s="5">
        <v>615</v>
      </c>
      <c r="J5" s="5">
        <f t="shared" si="1"/>
        <v>27675000</v>
      </c>
      <c r="K5" s="5"/>
      <c r="L5" s="5">
        <f t="shared" si="2"/>
        <v>27675000</v>
      </c>
      <c r="M5" s="119"/>
      <c r="N5" s="5"/>
      <c r="O5" s="11"/>
      <c r="P5" s="10"/>
    </row>
    <row r="6" spans="1:16" ht="16.5" x14ac:dyDescent="0.3">
      <c r="A6" s="601">
        <f t="shared" si="3"/>
        <v>4</v>
      </c>
      <c r="B6" s="3" t="s">
        <v>1242</v>
      </c>
      <c r="C6" s="210">
        <v>45762</v>
      </c>
      <c r="D6" s="12" t="s">
        <v>27</v>
      </c>
      <c r="E6" s="307"/>
      <c r="F6" s="4">
        <v>45000</v>
      </c>
      <c r="G6" s="307"/>
      <c r="H6" s="4">
        <f t="shared" si="0"/>
        <v>45000</v>
      </c>
      <c r="I6" s="5">
        <v>615</v>
      </c>
      <c r="J6" s="5">
        <f t="shared" si="1"/>
        <v>27675000</v>
      </c>
      <c r="K6" s="5"/>
      <c r="L6" s="5">
        <f t="shared" si="2"/>
        <v>27675000</v>
      </c>
      <c r="M6" s="13"/>
      <c r="N6" s="5"/>
      <c r="O6" s="11"/>
      <c r="P6" s="10"/>
    </row>
    <row r="7" spans="1:16" ht="16.5" x14ac:dyDescent="0.3">
      <c r="A7" s="601">
        <f t="shared" si="3"/>
        <v>5</v>
      </c>
      <c r="B7" s="3" t="s">
        <v>1243</v>
      </c>
      <c r="C7" s="210">
        <v>45762</v>
      </c>
      <c r="D7" s="12" t="s">
        <v>27</v>
      </c>
      <c r="E7" s="307"/>
      <c r="F7" s="4">
        <v>45000</v>
      </c>
      <c r="G7" s="307"/>
      <c r="H7" s="4">
        <f t="shared" si="0"/>
        <v>45000</v>
      </c>
      <c r="I7" s="5">
        <v>615</v>
      </c>
      <c r="J7" s="5">
        <f t="shared" si="1"/>
        <v>27675000</v>
      </c>
      <c r="K7" s="5"/>
      <c r="L7" s="5">
        <f t="shared" si="2"/>
        <v>27675000</v>
      </c>
      <c r="M7" s="13"/>
      <c r="N7" s="307"/>
      <c r="O7" s="11"/>
      <c r="P7" s="10"/>
    </row>
    <row r="8" spans="1:16" ht="16.5" x14ac:dyDescent="0.3">
      <c r="A8" s="601">
        <f t="shared" si="3"/>
        <v>6</v>
      </c>
      <c r="B8" s="3" t="s">
        <v>1235</v>
      </c>
      <c r="C8" s="210">
        <v>45762</v>
      </c>
      <c r="D8" s="12" t="s">
        <v>27</v>
      </c>
      <c r="E8" s="307"/>
      <c r="F8" s="4">
        <v>45000</v>
      </c>
      <c r="G8" s="307"/>
      <c r="H8" s="4">
        <f t="shared" si="0"/>
        <v>45000</v>
      </c>
      <c r="I8" s="5">
        <v>615</v>
      </c>
      <c r="J8" s="5">
        <f t="shared" si="1"/>
        <v>27675000</v>
      </c>
      <c r="K8" s="5"/>
      <c r="L8" s="5">
        <f t="shared" si="2"/>
        <v>27675000</v>
      </c>
      <c r="M8" s="13"/>
      <c r="N8" s="307"/>
      <c r="O8" s="10"/>
      <c r="P8" s="10"/>
    </row>
    <row r="9" spans="1:16" ht="16.5" x14ac:dyDescent="0.3">
      <c r="A9" s="601">
        <f t="shared" si="3"/>
        <v>7</v>
      </c>
      <c r="B9" s="3" t="s">
        <v>1232</v>
      </c>
      <c r="C9" s="210">
        <v>45762</v>
      </c>
      <c r="D9" s="12" t="s">
        <v>27</v>
      </c>
      <c r="E9" s="307"/>
      <c r="F9" s="4">
        <v>45000</v>
      </c>
      <c r="G9" s="307"/>
      <c r="H9" s="4">
        <f t="shared" si="0"/>
        <v>45000</v>
      </c>
      <c r="I9" s="5">
        <v>615</v>
      </c>
      <c r="J9" s="5">
        <f t="shared" si="1"/>
        <v>27675000</v>
      </c>
      <c r="K9" s="5"/>
      <c r="L9" s="5">
        <f t="shared" si="2"/>
        <v>27675000</v>
      </c>
      <c r="M9" s="13"/>
      <c r="N9" s="307"/>
      <c r="O9" s="11"/>
      <c r="P9" s="10"/>
    </row>
    <row r="10" spans="1:16" ht="16.5" x14ac:dyDescent="0.3">
      <c r="A10" s="601">
        <f t="shared" si="3"/>
        <v>8</v>
      </c>
      <c r="B10" s="3" t="s">
        <v>1233</v>
      </c>
      <c r="C10" s="210">
        <v>45762</v>
      </c>
      <c r="D10" s="12" t="s">
        <v>27</v>
      </c>
      <c r="E10" s="307"/>
      <c r="F10" s="4">
        <v>45000</v>
      </c>
      <c r="G10" s="307"/>
      <c r="H10" s="4">
        <f t="shared" si="0"/>
        <v>45000</v>
      </c>
      <c r="I10" s="5">
        <v>615</v>
      </c>
      <c r="J10" s="5">
        <f t="shared" si="1"/>
        <v>27675000</v>
      </c>
      <c r="K10" s="5"/>
      <c r="L10" s="5">
        <f t="shared" si="2"/>
        <v>27675000</v>
      </c>
      <c r="M10" s="13"/>
      <c r="N10" s="307"/>
      <c r="O10" s="11"/>
      <c r="P10" s="10"/>
    </row>
    <row r="11" spans="1:16" ht="16.5" x14ac:dyDescent="0.3">
      <c r="A11" s="601">
        <f t="shared" si="3"/>
        <v>9</v>
      </c>
      <c r="B11" s="3" t="s">
        <v>1236</v>
      </c>
      <c r="C11" s="210">
        <v>45762</v>
      </c>
      <c r="D11" s="12" t="s">
        <v>27</v>
      </c>
      <c r="E11" s="307"/>
      <c r="F11" s="4">
        <v>45000</v>
      </c>
      <c r="G11" s="307"/>
      <c r="H11" s="4">
        <f t="shared" si="0"/>
        <v>45000</v>
      </c>
      <c r="I11" s="5">
        <v>615</v>
      </c>
      <c r="J11" s="5">
        <f t="shared" si="1"/>
        <v>27675000</v>
      </c>
      <c r="K11" s="5"/>
      <c r="L11" s="5">
        <f t="shared" si="2"/>
        <v>27675000</v>
      </c>
      <c r="M11" s="13"/>
      <c r="N11" s="307"/>
      <c r="O11" s="11"/>
      <c r="P11" s="10"/>
    </row>
    <row r="12" spans="1:16" ht="16.5" x14ac:dyDescent="0.3">
      <c r="A12" s="601"/>
      <c r="B12" s="3"/>
      <c r="C12" s="210"/>
      <c r="D12" s="12"/>
      <c r="E12" s="307"/>
      <c r="F12" s="4"/>
      <c r="G12" s="307"/>
      <c r="H12" s="4"/>
      <c r="I12" s="5"/>
      <c r="J12" s="5"/>
      <c r="K12" s="5"/>
      <c r="L12" s="5"/>
      <c r="M12" s="13"/>
      <c r="N12" s="307"/>
      <c r="O12" s="11"/>
      <c r="P12" s="10"/>
    </row>
    <row r="13" spans="1:16" ht="16.5" x14ac:dyDescent="0.3">
      <c r="A13" s="601"/>
      <c r="B13" s="3"/>
      <c r="C13" s="210"/>
      <c r="D13" s="12"/>
      <c r="E13" s="307"/>
      <c r="F13" s="4"/>
      <c r="G13" s="307"/>
      <c r="H13" s="4"/>
      <c r="I13" s="5"/>
      <c r="J13" s="5"/>
      <c r="K13" s="5"/>
      <c r="L13" s="5"/>
      <c r="M13" s="13"/>
      <c r="N13" s="307"/>
      <c r="O13" s="11"/>
      <c r="P13" s="10"/>
    </row>
    <row r="14" spans="1:16" ht="16.5" x14ac:dyDescent="0.3">
      <c r="A14" s="601"/>
      <c r="B14" s="3"/>
      <c r="C14" s="210"/>
      <c r="D14" s="12"/>
      <c r="E14" s="307"/>
      <c r="F14" s="4"/>
      <c r="G14" s="307"/>
      <c r="H14" s="4"/>
      <c r="I14" s="5"/>
      <c r="J14" s="5"/>
      <c r="K14" s="5"/>
      <c r="L14" s="5"/>
      <c r="M14" s="13"/>
      <c r="N14" s="307"/>
      <c r="O14" s="11"/>
      <c r="P14" s="10"/>
    </row>
    <row r="17" spans="13:15" x14ac:dyDescent="0.25">
      <c r="M17" s="667" t="s">
        <v>28</v>
      </c>
      <c r="N17" s="668">
        <f>SUM(J3:J11)</f>
        <v>249075000</v>
      </c>
      <c r="O17" s="668"/>
    </row>
    <row r="18" spans="13:15" x14ac:dyDescent="0.25">
      <c r="M18" s="667"/>
      <c r="N18" s="668"/>
      <c r="O18" s="668"/>
    </row>
    <row r="20" spans="13:15" x14ac:dyDescent="0.25">
      <c r="M20" s="667" t="s">
        <v>29</v>
      </c>
      <c r="N20" s="668">
        <f>SUM(K3:K10)</f>
        <v>0</v>
      </c>
      <c r="O20" s="668" t="e">
        <f>#REF!+#REF!+#REF!+#REF!+#REF!+L1+L2+L3+L4+L5+L6+L7</f>
        <v>#REF!</v>
      </c>
    </row>
    <row r="21" spans="13:15" x14ac:dyDescent="0.25">
      <c r="M21" s="667"/>
      <c r="N21" s="668"/>
      <c r="O21" s="668"/>
    </row>
    <row r="23" spans="13:15" x14ac:dyDescent="0.25">
      <c r="M23" s="667" t="s">
        <v>8</v>
      </c>
      <c r="N23" s="668">
        <f>N17-N20</f>
        <v>249075000</v>
      </c>
      <c r="O23" s="668" t="e">
        <f>N17-O20</f>
        <v>#REF!</v>
      </c>
    </row>
    <row r="24" spans="13:15" x14ac:dyDescent="0.25">
      <c r="M24" s="667"/>
      <c r="N24" s="668"/>
      <c r="O24" s="668"/>
    </row>
  </sheetData>
  <mergeCells count="22">
    <mergeCell ref="F1:F2"/>
    <mergeCell ref="A1:A2"/>
    <mergeCell ref="B1:B2"/>
    <mergeCell ref="C1:C2"/>
    <mergeCell ref="D1:D2"/>
    <mergeCell ref="E1:E2"/>
    <mergeCell ref="P1:P2"/>
    <mergeCell ref="M17:M18"/>
    <mergeCell ref="N17:O18"/>
    <mergeCell ref="G1:G2"/>
    <mergeCell ref="H1:H2"/>
    <mergeCell ref="I1:I2"/>
    <mergeCell ref="J1:J2"/>
    <mergeCell ref="K1:K2"/>
    <mergeCell ref="L1:L2"/>
    <mergeCell ref="M20:M21"/>
    <mergeCell ref="N20:O21"/>
    <mergeCell ref="M23:M24"/>
    <mergeCell ref="N23:O24"/>
    <mergeCell ref="M1:M2"/>
    <mergeCell ref="N1:N2"/>
    <mergeCell ref="O1:O2"/>
  </mergeCells>
  <pageMargins left="0.7" right="0.7" top="0.75" bottom="0.75" header="0.3" footer="0.3"/>
  <pageSetup scale="55" orientation="landscape" r:id="rId1"/>
</worksheet>
</file>

<file path=xl/worksheets/sheet1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3"/>
  <sheetViews>
    <sheetView topLeftCell="E3" workbookViewId="0">
      <selection activeCell="K6" sqref="K6"/>
    </sheetView>
  </sheetViews>
  <sheetFormatPr baseColWidth="10" defaultRowHeight="15" x14ac:dyDescent="0.25"/>
  <cols>
    <col min="2" max="2" width="14.28515625" customWidth="1"/>
    <col min="3" max="3" width="13.5703125" customWidth="1"/>
    <col min="5" max="5" width="15.28515625" customWidth="1"/>
    <col min="8" max="8" width="20.5703125" customWidth="1"/>
    <col min="9" max="9" width="8" customWidth="1"/>
    <col min="10" max="10" width="18.85546875" customWidth="1"/>
    <col min="11" max="11" width="15" customWidth="1"/>
    <col min="12" max="12" width="12.85546875" customWidth="1"/>
    <col min="13" max="13" width="8.28515625" customWidth="1"/>
    <col min="14" max="14" width="13.85546875" customWidth="1"/>
    <col min="15" max="15" width="10.7109375" customWidth="1"/>
    <col min="16" max="16" width="15" customWidth="1"/>
  </cols>
  <sheetData>
    <row r="1" spans="1:16" x14ac:dyDescent="0.25">
      <c r="A1" s="741" t="s">
        <v>281</v>
      </c>
      <c r="B1" s="665" t="s">
        <v>0</v>
      </c>
      <c r="C1" s="665" t="s">
        <v>9</v>
      </c>
      <c r="D1" s="665" t="s">
        <v>1</v>
      </c>
      <c r="E1" s="665" t="s">
        <v>24</v>
      </c>
      <c r="F1" s="665" t="s">
        <v>2</v>
      </c>
      <c r="G1" s="665" t="s">
        <v>3</v>
      </c>
      <c r="H1" s="665" t="s">
        <v>4</v>
      </c>
      <c r="I1" s="665" t="s">
        <v>5</v>
      </c>
      <c r="J1" s="665" t="s">
        <v>6</v>
      </c>
      <c r="K1" s="665" t="s">
        <v>7</v>
      </c>
      <c r="L1" s="665" t="s">
        <v>8</v>
      </c>
      <c r="M1" s="665" t="s">
        <v>33</v>
      </c>
      <c r="N1" s="665" t="s">
        <v>105</v>
      </c>
      <c r="O1" s="665" t="s">
        <v>9</v>
      </c>
      <c r="P1" s="665" t="s">
        <v>67</v>
      </c>
    </row>
    <row r="2" spans="1:16" x14ac:dyDescent="0.25">
      <c r="A2" s="741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  <c r="O2" s="666"/>
      <c r="P2" s="666"/>
    </row>
    <row r="3" spans="1:16" ht="16.5" x14ac:dyDescent="0.3">
      <c r="A3" s="335">
        <v>1</v>
      </c>
      <c r="B3" s="3" t="s">
        <v>532</v>
      </c>
      <c r="C3" s="210">
        <v>45567</v>
      </c>
      <c r="D3" s="12" t="s">
        <v>27</v>
      </c>
      <c r="E3" s="307"/>
      <c r="F3" s="4">
        <v>45000</v>
      </c>
      <c r="G3" s="307"/>
      <c r="H3" s="4">
        <f>F3-G3</f>
        <v>45000</v>
      </c>
      <c r="I3" s="5">
        <v>590</v>
      </c>
      <c r="J3" s="5">
        <f>H3*I3</f>
        <v>26550000</v>
      </c>
      <c r="K3" s="5">
        <v>26550000</v>
      </c>
      <c r="L3" s="5">
        <f>J3-K3</f>
        <v>0</v>
      </c>
      <c r="M3" s="13"/>
      <c r="N3" s="5">
        <v>60000000</v>
      </c>
      <c r="O3" s="11">
        <v>45567</v>
      </c>
      <c r="P3" s="10" t="s">
        <v>536</v>
      </c>
    </row>
    <row r="4" spans="1:16" ht="16.5" x14ac:dyDescent="0.3">
      <c r="A4" s="335">
        <f>A3+1</f>
        <v>2</v>
      </c>
      <c r="B4" s="3" t="s">
        <v>533</v>
      </c>
      <c r="C4" s="210">
        <v>45567</v>
      </c>
      <c r="D4" s="12" t="s">
        <v>27</v>
      </c>
      <c r="E4" s="307"/>
      <c r="F4" s="4">
        <v>45000</v>
      </c>
      <c r="G4" s="307"/>
      <c r="H4" s="4">
        <f>F4-G4</f>
        <v>45000</v>
      </c>
      <c r="I4" s="5">
        <v>580</v>
      </c>
      <c r="J4" s="5">
        <f>H4*I4</f>
        <v>26100000</v>
      </c>
      <c r="K4" s="5">
        <v>26100000</v>
      </c>
      <c r="L4" s="5">
        <f>J4-K4</f>
        <v>0</v>
      </c>
      <c r="M4" s="13"/>
      <c r="N4" s="5">
        <v>19000000</v>
      </c>
      <c r="O4" s="11">
        <v>45577</v>
      </c>
      <c r="P4" s="10"/>
    </row>
    <row r="5" spans="1:16" ht="16.5" x14ac:dyDescent="0.3">
      <c r="A5" s="335">
        <f t="shared" ref="A5:A10" si="0">A4+1</f>
        <v>3</v>
      </c>
      <c r="B5" s="3" t="s">
        <v>534</v>
      </c>
      <c r="C5" s="210">
        <v>45567</v>
      </c>
      <c r="D5" s="12" t="s">
        <v>27</v>
      </c>
      <c r="E5" s="307"/>
      <c r="F5" s="4">
        <v>45000</v>
      </c>
      <c r="G5" s="307"/>
      <c r="H5" s="4">
        <f>F5-G5</f>
        <v>45000</v>
      </c>
      <c r="I5" s="5">
        <v>580</v>
      </c>
      <c r="J5" s="5">
        <f>H5*I5</f>
        <v>26100000</v>
      </c>
      <c r="K5" s="5">
        <v>26100000</v>
      </c>
      <c r="L5" s="5">
        <f>J5-K5</f>
        <v>0</v>
      </c>
      <c r="M5" s="119"/>
      <c r="N5" s="5">
        <v>3750000</v>
      </c>
      <c r="O5" s="11">
        <v>45581</v>
      </c>
      <c r="P5" s="10"/>
    </row>
    <row r="6" spans="1:16" ht="16.5" x14ac:dyDescent="0.3">
      <c r="A6" s="335">
        <f t="shared" si="0"/>
        <v>4</v>
      </c>
      <c r="B6" s="3"/>
      <c r="C6" s="210"/>
      <c r="D6" s="12"/>
      <c r="E6" s="307"/>
      <c r="F6" s="4"/>
      <c r="G6" s="307"/>
      <c r="H6" s="4"/>
      <c r="I6" s="5" t="s">
        <v>35</v>
      </c>
      <c r="J6" s="5"/>
      <c r="K6" s="5"/>
      <c r="L6" s="5"/>
      <c r="M6" s="13"/>
      <c r="N6" s="5"/>
      <c r="O6" s="11"/>
      <c r="P6" s="10"/>
    </row>
    <row r="7" spans="1:16" ht="16.5" x14ac:dyDescent="0.3">
      <c r="A7" s="335">
        <f t="shared" si="0"/>
        <v>5</v>
      </c>
      <c r="B7" s="3"/>
      <c r="C7" s="210"/>
      <c r="D7" s="12"/>
      <c r="E7" s="307"/>
      <c r="F7" s="4"/>
      <c r="G7" s="307"/>
      <c r="H7" s="4"/>
      <c r="I7" s="5"/>
      <c r="J7" s="5"/>
      <c r="K7" s="5"/>
      <c r="L7" s="5"/>
      <c r="M7" s="13"/>
      <c r="N7" s="307"/>
      <c r="O7" s="11"/>
      <c r="P7" s="10"/>
    </row>
    <row r="8" spans="1:16" ht="16.5" x14ac:dyDescent="0.3">
      <c r="A8" s="335">
        <f t="shared" si="0"/>
        <v>6</v>
      </c>
      <c r="B8" s="3"/>
      <c r="C8" s="210"/>
      <c r="D8" s="12"/>
      <c r="E8" s="307"/>
      <c r="F8" s="4"/>
      <c r="G8" s="307"/>
      <c r="H8" s="4"/>
      <c r="I8" s="5"/>
      <c r="J8" s="5"/>
      <c r="K8" s="5"/>
      <c r="L8" s="5"/>
      <c r="M8" s="13"/>
      <c r="N8" s="307"/>
      <c r="O8" s="10"/>
      <c r="P8" s="10"/>
    </row>
    <row r="9" spans="1:16" ht="16.5" x14ac:dyDescent="0.3">
      <c r="A9" s="335">
        <f t="shared" si="0"/>
        <v>7</v>
      </c>
      <c r="B9" s="3"/>
      <c r="C9" s="3"/>
      <c r="D9" s="6"/>
      <c r="E9" s="307"/>
      <c r="F9" s="4"/>
      <c r="G9" s="307"/>
      <c r="H9" s="4"/>
      <c r="I9" s="5"/>
      <c r="J9" s="5"/>
      <c r="K9" s="5"/>
      <c r="L9" s="5"/>
      <c r="M9" s="13"/>
      <c r="N9" s="307"/>
      <c r="O9" s="11"/>
      <c r="P9" s="10"/>
    </row>
    <row r="10" spans="1:16" ht="16.5" x14ac:dyDescent="0.3">
      <c r="A10" s="335">
        <f t="shared" si="0"/>
        <v>8</v>
      </c>
      <c r="B10" s="3"/>
      <c r="C10" s="3"/>
      <c r="D10" s="6"/>
      <c r="E10" s="307"/>
      <c r="F10" s="4"/>
      <c r="G10" s="307"/>
      <c r="H10" s="4"/>
      <c r="I10" s="5"/>
      <c r="J10" s="5"/>
      <c r="K10" s="5"/>
      <c r="L10" s="5"/>
      <c r="M10" s="13"/>
      <c r="N10" s="307"/>
      <c r="O10" s="11"/>
      <c r="P10" s="10"/>
    </row>
    <row r="13" spans="1:16" x14ac:dyDescent="0.25">
      <c r="K13" s="667" t="s">
        <v>28</v>
      </c>
      <c r="L13" s="668">
        <f>SUM(J3:J10)</f>
        <v>78750000</v>
      </c>
      <c r="M13" s="668"/>
    </row>
    <row r="14" spans="1:16" x14ac:dyDescent="0.25">
      <c r="K14" s="667"/>
      <c r="L14" s="668"/>
      <c r="M14" s="668"/>
    </row>
    <row r="16" spans="1:16" x14ac:dyDescent="0.25">
      <c r="K16" s="667" t="s">
        <v>29</v>
      </c>
      <c r="L16" s="668">
        <f>SUM(K3:K10)</f>
        <v>78750000</v>
      </c>
      <c r="M16" s="668" t="e">
        <f>#REF!+#REF!+#REF!+#REF!+#REF!+L1+L2+L3+L4+L5+L6+L7</f>
        <v>#REF!</v>
      </c>
    </row>
    <row r="17" spans="11:13" x14ac:dyDescent="0.25">
      <c r="K17" s="667"/>
      <c r="L17" s="668"/>
      <c r="M17" s="668"/>
    </row>
    <row r="19" spans="11:13" x14ac:dyDescent="0.25">
      <c r="K19" s="667" t="s">
        <v>545</v>
      </c>
      <c r="L19" s="668">
        <v>4000000</v>
      </c>
      <c r="M19" s="668"/>
    </row>
    <row r="20" spans="11:13" x14ac:dyDescent="0.25">
      <c r="K20" s="667"/>
      <c r="L20" s="668"/>
      <c r="M20" s="668"/>
    </row>
    <row r="22" spans="11:13" x14ac:dyDescent="0.25">
      <c r="K22" s="667" t="s">
        <v>8</v>
      </c>
      <c r="L22" s="668">
        <f>L13-L16</f>
        <v>0</v>
      </c>
      <c r="M22" s="668" t="e">
        <f>L13-M16</f>
        <v>#REF!</v>
      </c>
    </row>
    <row r="23" spans="11:13" x14ac:dyDescent="0.25">
      <c r="K23" s="667"/>
      <c r="L23" s="668"/>
      <c r="M23" s="668"/>
    </row>
  </sheetData>
  <mergeCells count="24">
    <mergeCell ref="F1:F2"/>
    <mergeCell ref="A1:A2"/>
    <mergeCell ref="B1:B2"/>
    <mergeCell ref="C1:C2"/>
    <mergeCell ref="D1:D2"/>
    <mergeCell ref="E1:E2"/>
    <mergeCell ref="G1:G2"/>
    <mergeCell ref="H1:H2"/>
    <mergeCell ref="I1:I2"/>
    <mergeCell ref="J1:J2"/>
    <mergeCell ref="K1:K2"/>
    <mergeCell ref="M1:M2"/>
    <mergeCell ref="N1:N2"/>
    <mergeCell ref="O1:O2"/>
    <mergeCell ref="P1:P2"/>
    <mergeCell ref="K13:K14"/>
    <mergeCell ref="L13:M14"/>
    <mergeCell ref="L1:L2"/>
    <mergeCell ref="K16:K17"/>
    <mergeCell ref="L16:M17"/>
    <mergeCell ref="K22:K23"/>
    <mergeCell ref="L22:M23"/>
    <mergeCell ref="K19:K20"/>
    <mergeCell ref="L19:M20"/>
  </mergeCells>
  <pageMargins left="0.7" right="0.7" top="0.75" bottom="0.75" header="0.3" footer="0.3"/>
  <pageSetup scale="50" orientation="landscape" r:id="rId1"/>
</worksheet>
</file>

<file path=xl/worksheets/sheet1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topLeftCell="D1" workbookViewId="0">
      <selection activeCell="B6" sqref="B6"/>
    </sheetView>
  </sheetViews>
  <sheetFormatPr baseColWidth="10" defaultRowHeight="15" x14ac:dyDescent="0.25"/>
  <cols>
    <col min="1" max="1" width="10.5703125" customWidth="1"/>
    <col min="2" max="2" width="14" customWidth="1"/>
    <col min="3" max="3" width="13.5703125" customWidth="1"/>
    <col min="4" max="4" width="9.28515625" customWidth="1"/>
    <col min="5" max="5" width="15.28515625" customWidth="1"/>
    <col min="6" max="6" width="11" customWidth="1"/>
    <col min="7" max="7" width="13" customWidth="1"/>
    <col min="8" max="8" width="20.5703125" customWidth="1"/>
    <col min="9" max="9" width="8" customWidth="1"/>
    <col min="10" max="10" width="18.85546875" customWidth="1"/>
    <col min="11" max="11" width="16.42578125" customWidth="1"/>
    <col min="12" max="12" width="13.85546875" customWidth="1"/>
    <col min="13" max="13" width="15" customWidth="1"/>
    <col min="14" max="14" width="13.85546875" customWidth="1"/>
    <col min="16" max="16" width="8.28515625" customWidth="1"/>
  </cols>
  <sheetData>
    <row r="1" spans="1:16" x14ac:dyDescent="0.25">
      <c r="A1" s="741" t="s">
        <v>281</v>
      </c>
      <c r="B1" s="665" t="s">
        <v>0</v>
      </c>
      <c r="C1" s="665" t="s">
        <v>9</v>
      </c>
      <c r="D1" s="665" t="s">
        <v>1</v>
      </c>
      <c r="E1" s="665" t="s">
        <v>24</v>
      </c>
      <c r="F1" s="665" t="s">
        <v>2</v>
      </c>
      <c r="G1" s="665" t="s">
        <v>3</v>
      </c>
      <c r="H1" s="665" t="s">
        <v>4</v>
      </c>
      <c r="I1" s="665" t="s">
        <v>5</v>
      </c>
      <c r="J1" s="665" t="s">
        <v>6</v>
      </c>
      <c r="K1" s="665" t="s">
        <v>7</v>
      </c>
      <c r="L1" s="665" t="s">
        <v>8</v>
      </c>
      <c r="M1" s="665" t="s">
        <v>33</v>
      </c>
      <c r="N1" s="665" t="s">
        <v>105</v>
      </c>
      <c r="O1" s="665" t="s">
        <v>9</v>
      </c>
      <c r="P1" s="665" t="s">
        <v>67</v>
      </c>
    </row>
    <row r="2" spans="1:16" x14ac:dyDescent="0.25">
      <c r="A2" s="741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  <c r="O2" s="666"/>
      <c r="P2" s="666"/>
    </row>
    <row r="3" spans="1:16" ht="16.5" x14ac:dyDescent="0.3">
      <c r="A3" s="336">
        <v>1</v>
      </c>
      <c r="B3" s="3" t="s">
        <v>544</v>
      </c>
      <c r="C3" s="210">
        <v>45579</v>
      </c>
      <c r="D3" s="12" t="s">
        <v>27</v>
      </c>
      <c r="E3" s="307"/>
      <c r="F3" s="4">
        <v>45000</v>
      </c>
      <c r="G3" s="307">
        <v>100</v>
      </c>
      <c r="H3" s="4">
        <f>F3-G3</f>
        <v>44900</v>
      </c>
      <c r="I3" s="5">
        <v>580</v>
      </c>
      <c r="J3" s="5">
        <f>H3*I3</f>
        <v>26042000</v>
      </c>
      <c r="K3" s="5">
        <v>26042000</v>
      </c>
      <c r="L3" s="5">
        <f>J3-K3</f>
        <v>0</v>
      </c>
      <c r="M3" s="13" t="s">
        <v>32</v>
      </c>
      <c r="N3" s="5">
        <v>20000000</v>
      </c>
      <c r="O3" s="11">
        <v>45579</v>
      </c>
      <c r="P3" s="10" t="s">
        <v>556</v>
      </c>
    </row>
    <row r="4" spans="1:16" ht="16.5" x14ac:dyDescent="0.3">
      <c r="A4" s="336">
        <f>A3+1</f>
        <v>2</v>
      </c>
      <c r="B4" s="3" t="s">
        <v>539</v>
      </c>
      <c r="C4" s="210">
        <v>45579</v>
      </c>
      <c r="D4" s="6" t="s">
        <v>25</v>
      </c>
      <c r="E4" s="307"/>
      <c r="F4" s="4">
        <v>27000</v>
      </c>
      <c r="G4" s="307">
        <v>260</v>
      </c>
      <c r="H4" s="4">
        <f>F4-G4</f>
        <v>26740</v>
      </c>
      <c r="I4" s="5">
        <v>640</v>
      </c>
      <c r="J4" s="5">
        <f>H4*I4</f>
        <v>17113600</v>
      </c>
      <c r="K4" s="5">
        <v>17113600</v>
      </c>
      <c r="L4" s="5">
        <f>J4-K4</f>
        <v>0</v>
      </c>
      <c r="M4" s="13" t="s">
        <v>32</v>
      </c>
      <c r="N4" s="5">
        <v>10000000</v>
      </c>
      <c r="O4" s="11">
        <v>45582</v>
      </c>
      <c r="P4" s="10" t="s">
        <v>556</v>
      </c>
    </row>
    <row r="5" spans="1:16" ht="16.5" x14ac:dyDescent="0.3">
      <c r="A5" s="336">
        <f t="shared" ref="A5:A10" si="0">A4+1</f>
        <v>3</v>
      </c>
      <c r="B5" s="3" t="s">
        <v>651</v>
      </c>
      <c r="C5" s="210">
        <v>45623</v>
      </c>
      <c r="D5" s="6" t="s">
        <v>25</v>
      </c>
      <c r="E5" s="307"/>
      <c r="F5" s="4">
        <v>45000</v>
      </c>
      <c r="G5" s="307">
        <v>100</v>
      </c>
      <c r="H5" s="4">
        <f>F5-G5</f>
        <v>44900</v>
      </c>
      <c r="I5" s="5">
        <v>650</v>
      </c>
      <c r="J5" s="5">
        <f>H5*I5</f>
        <v>29185000</v>
      </c>
      <c r="K5" s="5">
        <v>29185000</v>
      </c>
      <c r="L5" s="5">
        <f>J5-K5</f>
        <v>0</v>
      </c>
      <c r="M5" s="13" t="s">
        <v>32</v>
      </c>
      <c r="N5" s="5">
        <v>10000000</v>
      </c>
      <c r="O5" s="11">
        <v>45587</v>
      </c>
      <c r="P5" s="10" t="s">
        <v>145</v>
      </c>
    </row>
    <row r="6" spans="1:16" ht="16.5" x14ac:dyDescent="0.3">
      <c r="A6" s="336">
        <f t="shared" si="0"/>
        <v>4</v>
      </c>
      <c r="B6" s="3" t="s">
        <v>628</v>
      </c>
      <c r="C6" s="210">
        <v>45624</v>
      </c>
      <c r="D6" s="6" t="s">
        <v>25</v>
      </c>
      <c r="E6" s="307"/>
      <c r="F6" s="4">
        <v>45000</v>
      </c>
      <c r="G6" s="307">
        <v>480</v>
      </c>
      <c r="H6" s="4">
        <f>F6-G6</f>
        <v>44520</v>
      </c>
      <c r="I6" s="5">
        <v>650</v>
      </c>
      <c r="J6" s="5">
        <f>H6*I6</f>
        <v>28938000</v>
      </c>
      <c r="K6" s="5">
        <v>28938000</v>
      </c>
      <c r="L6" s="5">
        <f>J6-K6</f>
        <v>0</v>
      </c>
      <c r="M6" s="13" t="s">
        <v>32</v>
      </c>
      <c r="N6" s="5">
        <v>30000000</v>
      </c>
      <c r="O6" s="11">
        <v>45617</v>
      </c>
      <c r="P6" s="10" t="s">
        <v>556</v>
      </c>
    </row>
    <row r="7" spans="1:16" ht="16.5" x14ac:dyDescent="0.3">
      <c r="A7" s="336">
        <f t="shared" si="0"/>
        <v>5</v>
      </c>
      <c r="B7" s="3" t="s">
        <v>609</v>
      </c>
      <c r="C7" s="210">
        <v>45650</v>
      </c>
      <c r="D7" s="6" t="s">
        <v>25</v>
      </c>
      <c r="E7" s="307"/>
      <c r="F7" s="4">
        <v>45000</v>
      </c>
      <c r="G7" s="307">
        <v>100</v>
      </c>
      <c r="H7" s="4">
        <f>F7-G7</f>
        <v>44900</v>
      </c>
      <c r="I7" s="5">
        <v>615</v>
      </c>
      <c r="J7" s="5">
        <f>H7*I7</f>
        <v>27613500</v>
      </c>
      <c r="K7" s="5">
        <v>27613500</v>
      </c>
      <c r="L7" s="5">
        <f>J7-K7</f>
        <v>0</v>
      </c>
      <c r="M7" s="13" t="s">
        <v>32</v>
      </c>
      <c r="N7" s="5">
        <v>16000000</v>
      </c>
      <c r="O7" s="11">
        <v>45628</v>
      </c>
      <c r="P7" s="10" t="s">
        <v>556</v>
      </c>
    </row>
    <row r="8" spans="1:16" ht="16.5" x14ac:dyDescent="0.3">
      <c r="A8" s="336">
        <f t="shared" si="0"/>
        <v>6</v>
      </c>
      <c r="B8" s="210"/>
      <c r="C8" s="210"/>
      <c r="D8" s="12"/>
      <c r="E8" s="307"/>
      <c r="F8" s="4"/>
      <c r="G8" s="307"/>
      <c r="H8" s="4"/>
      <c r="I8" s="5"/>
      <c r="J8" s="5"/>
      <c r="K8" s="5"/>
      <c r="L8" s="5"/>
      <c r="M8" s="13"/>
      <c r="N8" s="5">
        <v>7000000</v>
      </c>
      <c r="O8" s="11">
        <v>45638</v>
      </c>
      <c r="P8" s="10" t="s">
        <v>145</v>
      </c>
    </row>
    <row r="9" spans="1:16" ht="16.5" x14ac:dyDescent="0.3">
      <c r="A9" s="336">
        <f t="shared" si="0"/>
        <v>7</v>
      </c>
      <c r="B9" s="210"/>
      <c r="C9" s="210"/>
      <c r="D9" s="12"/>
      <c r="E9" s="307"/>
      <c r="F9" s="4"/>
      <c r="G9" s="307"/>
      <c r="H9" s="4"/>
      <c r="I9" s="5"/>
      <c r="J9" s="5"/>
      <c r="K9" s="5"/>
      <c r="L9" s="5"/>
      <c r="M9" s="13"/>
      <c r="N9" s="5">
        <v>5120000</v>
      </c>
      <c r="O9" s="11">
        <v>45643</v>
      </c>
      <c r="P9" s="10" t="s">
        <v>556</v>
      </c>
    </row>
    <row r="10" spans="1:16" ht="16.5" x14ac:dyDescent="0.3">
      <c r="A10" s="336">
        <f t="shared" si="0"/>
        <v>8</v>
      </c>
      <c r="B10" s="3"/>
      <c r="C10" s="3"/>
      <c r="D10" s="6"/>
      <c r="E10" s="307"/>
      <c r="F10" s="4"/>
      <c r="G10" s="307"/>
      <c r="H10" s="4"/>
      <c r="I10" s="5"/>
      <c r="J10" s="5"/>
      <c r="K10" s="5"/>
      <c r="L10" s="5"/>
      <c r="M10" s="13"/>
      <c r="N10" s="5">
        <v>15000000</v>
      </c>
      <c r="O10" s="11">
        <v>45654</v>
      </c>
      <c r="P10" s="10" t="s">
        <v>485</v>
      </c>
    </row>
    <row r="13" spans="1:16" x14ac:dyDescent="0.25">
      <c r="M13" s="667" t="s">
        <v>28</v>
      </c>
      <c r="N13" s="668">
        <f>SUM(J3:J10)</f>
        <v>128892100</v>
      </c>
      <c r="O13" s="668"/>
    </row>
    <row r="14" spans="1:16" x14ac:dyDescent="0.25">
      <c r="M14" s="667"/>
      <c r="N14" s="668"/>
      <c r="O14" s="668"/>
    </row>
    <row r="16" spans="1:16" x14ac:dyDescent="0.25">
      <c r="M16" s="667" t="s">
        <v>29</v>
      </c>
      <c r="N16" s="668">
        <f>SUM(K3:K10)</f>
        <v>128892100</v>
      </c>
      <c r="O16" s="668" t="e">
        <f>#REF!+#REF!+#REF!+#REF!+#REF!+L1+L2+L3+L4+L5+L6+L7</f>
        <v>#REF!</v>
      </c>
    </row>
    <row r="17" spans="13:15" x14ac:dyDescent="0.25">
      <c r="M17" s="667"/>
      <c r="N17" s="668"/>
      <c r="O17" s="668"/>
    </row>
    <row r="19" spans="13:15" x14ac:dyDescent="0.25">
      <c r="M19" s="667" t="s">
        <v>8</v>
      </c>
      <c r="N19" s="668">
        <f>N13-N16</f>
        <v>0</v>
      </c>
      <c r="O19" s="668" t="e">
        <f>N13-O16</f>
        <v>#REF!</v>
      </c>
    </row>
    <row r="20" spans="13:15" x14ac:dyDescent="0.25">
      <c r="M20" s="667"/>
      <c r="N20" s="668"/>
      <c r="O20" s="668"/>
    </row>
  </sheetData>
  <mergeCells count="22">
    <mergeCell ref="F1:F2"/>
    <mergeCell ref="A1:A2"/>
    <mergeCell ref="B1:B2"/>
    <mergeCell ref="C1:C2"/>
    <mergeCell ref="D1:D2"/>
    <mergeCell ref="E1:E2"/>
    <mergeCell ref="P1:P2"/>
    <mergeCell ref="M13:M14"/>
    <mergeCell ref="N13:O14"/>
    <mergeCell ref="G1:G2"/>
    <mergeCell ref="H1:H2"/>
    <mergeCell ref="I1:I2"/>
    <mergeCell ref="J1:J2"/>
    <mergeCell ref="K1:K2"/>
    <mergeCell ref="L1:L2"/>
    <mergeCell ref="M16:M17"/>
    <mergeCell ref="N16:O17"/>
    <mergeCell ref="M19:M20"/>
    <mergeCell ref="N19:O20"/>
    <mergeCell ref="M1:M2"/>
    <mergeCell ref="N1:N2"/>
    <mergeCell ref="O1:O2"/>
  </mergeCells>
  <pageMargins left="0.7" right="0.7" top="0.75" bottom="0.75" header="0.3" footer="0.3"/>
  <pageSetup scale="55" orientation="landscape" r:id="rId1"/>
</worksheet>
</file>

<file path=xl/worksheets/sheet1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7"/>
  <sheetViews>
    <sheetView topLeftCell="E8" workbookViewId="0">
      <selection activeCell="G28" sqref="G28"/>
    </sheetView>
  </sheetViews>
  <sheetFormatPr baseColWidth="10" defaultRowHeight="15" x14ac:dyDescent="0.25"/>
  <cols>
    <col min="2" max="2" width="14.140625" customWidth="1"/>
    <col min="3" max="3" width="13.5703125" customWidth="1"/>
    <col min="4" max="4" width="9.28515625" customWidth="1"/>
    <col min="5" max="5" width="15.28515625" customWidth="1"/>
    <col min="6" max="6" width="11" customWidth="1"/>
    <col min="7" max="7" width="13" customWidth="1"/>
    <col min="8" max="8" width="20.5703125" customWidth="1"/>
    <col min="9" max="9" width="8" customWidth="1"/>
    <col min="10" max="10" width="18.85546875" customWidth="1"/>
    <col min="11" max="12" width="13.85546875" customWidth="1"/>
    <col min="13" max="13" width="15" customWidth="1"/>
    <col min="14" max="14" width="14.85546875" customWidth="1"/>
    <col min="15" max="15" width="10.7109375" customWidth="1"/>
    <col min="16" max="16" width="11.85546875" customWidth="1"/>
  </cols>
  <sheetData>
    <row r="1" spans="1:16" x14ac:dyDescent="0.25">
      <c r="A1" s="741" t="s">
        <v>281</v>
      </c>
      <c r="B1" s="665" t="s">
        <v>0</v>
      </c>
      <c r="C1" s="665" t="s">
        <v>9</v>
      </c>
      <c r="D1" s="665" t="s">
        <v>1</v>
      </c>
      <c r="E1" s="665" t="s">
        <v>24</v>
      </c>
      <c r="F1" s="665" t="s">
        <v>2</v>
      </c>
      <c r="G1" s="665" t="s">
        <v>3</v>
      </c>
      <c r="H1" s="665" t="s">
        <v>4</v>
      </c>
      <c r="I1" s="665" t="s">
        <v>5</v>
      </c>
      <c r="J1" s="665" t="s">
        <v>6</v>
      </c>
      <c r="K1" s="665" t="s">
        <v>7</v>
      </c>
      <c r="L1" s="665" t="s">
        <v>8</v>
      </c>
      <c r="M1" s="665" t="s">
        <v>33</v>
      </c>
      <c r="N1" s="665" t="s">
        <v>105</v>
      </c>
      <c r="O1" s="665" t="s">
        <v>9</v>
      </c>
      <c r="P1" s="665" t="s">
        <v>67</v>
      </c>
    </row>
    <row r="2" spans="1:16" x14ac:dyDescent="0.25">
      <c r="A2" s="741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  <c r="O2" s="666"/>
      <c r="P2" s="666"/>
    </row>
    <row r="3" spans="1:16" ht="16.5" x14ac:dyDescent="0.3">
      <c r="A3" s="337">
        <v>1</v>
      </c>
      <c r="B3" s="3" t="s">
        <v>547</v>
      </c>
      <c r="C3" s="210">
        <v>45582</v>
      </c>
      <c r="D3" s="6" t="s">
        <v>25</v>
      </c>
      <c r="E3" s="307"/>
      <c r="F3" s="4">
        <v>45000</v>
      </c>
      <c r="G3" s="307">
        <v>190</v>
      </c>
      <c r="H3" s="4">
        <f t="shared" ref="H3:H12" si="0">F3-G3</f>
        <v>44810</v>
      </c>
      <c r="I3" s="5">
        <v>645</v>
      </c>
      <c r="J3" s="5">
        <f t="shared" ref="J3:J12" si="1">H3*I3</f>
        <v>28902450</v>
      </c>
      <c r="K3" s="5">
        <v>28902450</v>
      </c>
      <c r="L3" s="5">
        <f t="shared" ref="L3:L12" si="2">J3-K3</f>
        <v>0</v>
      </c>
      <c r="M3" s="119"/>
      <c r="N3" s="5">
        <v>21434000</v>
      </c>
      <c r="O3" s="11">
        <v>45586</v>
      </c>
      <c r="P3" s="10" t="s">
        <v>504</v>
      </c>
    </row>
    <row r="4" spans="1:16" ht="16.5" x14ac:dyDescent="0.3">
      <c r="A4" s="337">
        <f>A3+1</f>
        <v>2</v>
      </c>
      <c r="B4" s="3" t="s">
        <v>551</v>
      </c>
      <c r="C4" s="210">
        <v>45582</v>
      </c>
      <c r="D4" s="6" t="s">
        <v>25</v>
      </c>
      <c r="E4" s="307"/>
      <c r="F4" s="4">
        <v>45000</v>
      </c>
      <c r="G4" s="307">
        <v>50</v>
      </c>
      <c r="H4" s="4">
        <f t="shared" si="0"/>
        <v>44950</v>
      </c>
      <c r="I4" s="5">
        <v>645</v>
      </c>
      <c r="J4" s="5">
        <f t="shared" si="1"/>
        <v>28992750</v>
      </c>
      <c r="K4" s="5">
        <v>28992750</v>
      </c>
      <c r="L4" s="5">
        <f t="shared" si="2"/>
        <v>0</v>
      </c>
      <c r="M4" s="13"/>
      <c r="N4" s="5">
        <v>13000000</v>
      </c>
      <c r="O4" s="11">
        <v>45586</v>
      </c>
      <c r="P4" s="10" t="s">
        <v>485</v>
      </c>
    </row>
    <row r="5" spans="1:16" ht="16.5" x14ac:dyDescent="0.3">
      <c r="A5" s="337">
        <f t="shared" ref="A5:A10" si="3">A4+1</f>
        <v>3</v>
      </c>
      <c r="B5" s="3" t="s">
        <v>549</v>
      </c>
      <c r="C5" s="210">
        <v>45582</v>
      </c>
      <c r="D5" s="6" t="s">
        <v>25</v>
      </c>
      <c r="E5" s="307"/>
      <c r="F5" s="4">
        <v>45000</v>
      </c>
      <c r="G5" s="307">
        <v>230</v>
      </c>
      <c r="H5" s="4">
        <f t="shared" si="0"/>
        <v>44770</v>
      </c>
      <c r="I5" s="5">
        <v>645</v>
      </c>
      <c r="J5" s="5">
        <f t="shared" si="1"/>
        <v>28876650</v>
      </c>
      <c r="K5" s="5">
        <v>28876650</v>
      </c>
      <c r="L5" s="5">
        <f t="shared" si="2"/>
        <v>0</v>
      </c>
      <c r="M5" s="119"/>
      <c r="N5" s="5">
        <v>26000000</v>
      </c>
      <c r="O5" s="11">
        <v>45595</v>
      </c>
      <c r="P5" s="10" t="s">
        <v>485</v>
      </c>
    </row>
    <row r="6" spans="1:16" ht="16.5" x14ac:dyDescent="0.3">
      <c r="A6" s="339">
        <f t="shared" si="3"/>
        <v>4</v>
      </c>
      <c r="B6" s="3" t="s">
        <v>553</v>
      </c>
      <c r="C6" s="210">
        <v>45583</v>
      </c>
      <c r="D6" s="6" t="s">
        <v>25</v>
      </c>
      <c r="E6" s="307"/>
      <c r="F6" s="4">
        <v>45000</v>
      </c>
      <c r="G6" s="307">
        <v>180</v>
      </c>
      <c r="H6" s="4">
        <f t="shared" si="0"/>
        <v>44820</v>
      </c>
      <c r="I6" s="5">
        <v>645</v>
      </c>
      <c r="J6" s="5">
        <f t="shared" si="1"/>
        <v>28908900</v>
      </c>
      <c r="K6" s="5">
        <v>28908900</v>
      </c>
      <c r="L6" s="5">
        <f t="shared" si="2"/>
        <v>0</v>
      </c>
      <c r="M6" s="13"/>
      <c r="N6" s="5">
        <v>55246750</v>
      </c>
      <c r="O6" s="11">
        <v>45597</v>
      </c>
      <c r="P6" s="10"/>
    </row>
    <row r="7" spans="1:16" ht="16.5" x14ac:dyDescent="0.3">
      <c r="A7" s="345">
        <f t="shared" si="3"/>
        <v>5</v>
      </c>
      <c r="B7" s="3" t="s">
        <v>605</v>
      </c>
      <c r="C7" s="210">
        <v>45567</v>
      </c>
      <c r="D7" s="6" t="s">
        <v>25</v>
      </c>
      <c r="E7" s="307"/>
      <c r="F7" s="4">
        <v>45000</v>
      </c>
      <c r="G7" s="307">
        <v>100</v>
      </c>
      <c r="H7" s="4">
        <f t="shared" si="0"/>
        <v>44900</v>
      </c>
      <c r="I7" s="5">
        <v>630</v>
      </c>
      <c r="J7" s="5">
        <f t="shared" si="1"/>
        <v>28287000</v>
      </c>
      <c r="K7" s="5">
        <v>28287000</v>
      </c>
      <c r="L7" s="5">
        <f t="shared" si="2"/>
        <v>0</v>
      </c>
      <c r="M7" s="13"/>
      <c r="N7" s="5">
        <v>36288500</v>
      </c>
      <c r="O7" s="11">
        <v>45597</v>
      </c>
      <c r="P7" s="10" t="s">
        <v>502</v>
      </c>
    </row>
    <row r="8" spans="1:16" ht="16.5" x14ac:dyDescent="0.3">
      <c r="A8" s="345">
        <f t="shared" si="3"/>
        <v>6</v>
      </c>
      <c r="B8" s="3" t="s">
        <v>606</v>
      </c>
      <c r="C8" s="210">
        <v>45567</v>
      </c>
      <c r="D8" s="6" t="s">
        <v>25</v>
      </c>
      <c r="E8" s="307"/>
      <c r="F8" s="4">
        <v>45000</v>
      </c>
      <c r="G8" s="307">
        <v>100</v>
      </c>
      <c r="H8" s="4">
        <f t="shared" si="0"/>
        <v>44900</v>
      </c>
      <c r="I8" s="5">
        <v>630</v>
      </c>
      <c r="J8" s="5">
        <f t="shared" si="1"/>
        <v>28287000</v>
      </c>
      <c r="K8" s="5">
        <v>28287000</v>
      </c>
      <c r="L8" s="5">
        <f t="shared" si="2"/>
        <v>0</v>
      </c>
      <c r="M8" s="13"/>
      <c r="N8" s="5">
        <v>100283525</v>
      </c>
      <c r="O8" s="11">
        <v>45611</v>
      </c>
      <c r="P8" s="10" t="s">
        <v>600</v>
      </c>
    </row>
    <row r="9" spans="1:16" ht="16.5" x14ac:dyDescent="0.3">
      <c r="A9" s="345">
        <f t="shared" si="3"/>
        <v>7</v>
      </c>
      <c r="B9" s="3" t="s">
        <v>607</v>
      </c>
      <c r="C9" s="210">
        <v>45567</v>
      </c>
      <c r="D9" s="6" t="s">
        <v>25</v>
      </c>
      <c r="E9" s="307"/>
      <c r="F9" s="4">
        <v>45000</v>
      </c>
      <c r="G9" s="307">
        <v>100</v>
      </c>
      <c r="H9" s="4">
        <f t="shared" si="0"/>
        <v>44900</v>
      </c>
      <c r="I9" s="5">
        <v>630</v>
      </c>
      <c r="J9" s="5">
        <f t="shared" si="1"/>
        <v>28287000</v>
      </c>
      <c r="K9" s="5">
        <v>28287000</v>
      </c>
      <c r="L9" s="5">
        <f t="shared" si="2"/>
        <v>0</v>
      </c>
      <c r="M9" s="13"/>
      <c r="N9" s="5">
        <v>800000</v>
      </c>
      <c r="O9" s="11">
        <v>45611</v>
      </c>
      <c r="P9" s="10" t="s">
        <v>647</v>
      </c>
    </row>
    <row r="10" spans="1:16" ht="16.5" x14ac:dyDescent="0.3">
      <c r="A10" s="345">
        <f t="shared" si="3"/>
        <v>8</v>
      </c>
      <c r="B10" s="3" t="s">
        <v>608</v>
      </c>
      <c r="C10" s="210">
        <v>45567</v>
      </c>
      <c r="D10" s="6" t="s">
        <v>25</v>
      </c>
      <c r="E10" s="307"/>
      <c r="F10" s="4">
        <v>45000</v>
      </c>
      <c r="G10" s="307">
        <v>100</v>
      </c>
      <c r="H10" s="4">
        <f t="shared" si="0"/>
        <v>44900</v>
      </c>
      <c r="I10" s="5">
        <v>630</v>
      </c>
      <c r="J10" s="5">
        <f t="shared" si="1"/>
        <v>28287000</v>
      </c>
      <c r="K10" s="5">
        <v>28287000</v>
      </c>
      <c r="L10" s="5">
        <f t="shared" si="2"/>
        <v>0</v>
      </c>
      <c r="M10" s="13"/>
      <c r="N10" s="5">
        <v>10000000</v>
      </c>
      <c r="O10" s="11">
        <v>45616</v>
      </c>
      <c r="P10" s="10" t="s">
        <v>485</v>
      </c>
    </row>
    <row r="11" spans="1:16" ht="16.5" x14ac:dyDescent="0.3">
      <c r="A11" s="345">
        <f t="shared" ref="A11:A17" si="4">A10+1</f>
        <v>9</v>
      </c>
      <c r="B11" s="3" t="s">
        <v>609</v>
      </c>
      <c r="C11" s="210">
        <v>45567</v>
      </c>
      <c r="D11" s="6" t="s">
        <v>25</v>
      </c>
      <c r="E11" s="307"/>
      <c r="F11" s="4">
        <v>45000</v>
      </c>
      <c r="G11" s="307">
        <v>100</v>
      </c>
      <c r="H11" s="4">
        <f t="shared" si="0"/>
        <v>44900</v>
      </c>
      <c r="I11" s="5">
        <v>630</v>
      </c>
      <c r="J11" s="5">
        <f t="shared" si="1"/>
        <v>28287000</v>
      </c>
      <c r="K11" s="5">
        <v>28287000</v>
      </c>
      <c r="L11" s="5">
        <f t="shared" si="2"/>
        <v>0</v>
      </c>
      <c r="M11" s="13"/>
      <c r="N11" s="5">
        <v>22125475</v>
      </c>
      <c r="O11" s="11">
        <v>45628</v>
      </c>
      <c r="P11" s="10"/>
    </row>
    <row r="12" spans="1:16" ht="16.5" x14ac:dyDescent="0.3">
      <c r="A12" s="345">
        <f t="shared" si="4"/>
        <v>10</v>
      </c>
      <c r="B12" s="3" t="s">
        <v>191</v>
      </c>
      <c r="C12" s="210">
        <v>45567</v>
      </c>
      <c r="D12" s="6" t="s">
        <v>25</v>
      </c>
      <c r="E12" s="307"/>
      <c r="F12" s="4">
        <v>45000</v>
      </c>
      <c r="G12" s="307">
        <v>100</v>
      </c>
      <c r="H12" s="4">
        <f t="shared" si="0"/>
        <v>44900</v>
      </c>
      <c r="I12" s="5">
        <v>625</v>
      </c>
      <c r="J12" s="5">
        <f t="shared" si="1"/>
        <v>28062500</v>
      </c>
      <c r="K12" s="5">
        <v>28062500</v>
      </c>
      <c r="L12" s="5">
        <f t="shared" si="2"/>
        <v>0</v>
      </c>
      <c r="M12" s="13"/>
      <c r="N12" s="5"/>
      <c r="O12" s="11"/>
      <c r="P12" s="10"/>
    </row>
    <row r="13" spans="1:16" ht="16.5" x14ac:dyDescent="0.3">
      <c r="A13" s="345">
        <f t="shared" si="4"/>
        <v>11</v>
      </c>
      <c r="B13" s="3"/>
      <c r="C13" s="210"/>
      <c r="D13" s="6"/>
      <c r="E13" s="307"/>
      <c r="F13" s="4"/>
      <c r="G13" s="307"/>
      <c r="H13" s="4"/>
      <c r="I13" s="5"/>
      <c r="J13" s="5"/>
      <c r="K13" s="5"/>
      <c r="L13" s="5"/>
      <c r="M13" s="13"/>
      <c r="N13" s="5"/>
      <c r="O13" s="11"/>
      <c r="P13" s="10"/>
    </row>
    <row r="14" spans="1:16" ht="16.5" x14ac:dyDescent="0.3">
      <c r="A14" s="345">
        <f t="shared" si="4"/>
        <v>12</v>
      </c>
      <c r="B14" s="3"/>
      <c r="C14" s="210"/>
      <c r="D14" s="6"/>
      <c r="E14" s="307"/>
      <c r="F14" s="4"/>
      <c r="G14" s="307"/>
      <c r="H14" s="4"/>
      <c r="I14" s="5"/>
      <c r="J14" s="5"/>
      <c r="K14" s="5"/>
      <c r="L14" s="5"/>
      <c r="M14" s="13"/>
      <c r="N14" s="5"/>
      <c r="O14" s="11"/>
      <c r="P14" s="10"/>
    </row>
    <row r="15" spans="1:16" ht="16.5" x14ac:dyDescent="0.3">
      <c r="A15" s="345">
        <f t="shared" si="4"/>
        <v>13</v>
      </c>
      <c r="B15" s="3"/>
      <c r="C15" s="210"/>
      <c r="D15" s="6"/>
      <c r="E15" s="307"/>
      <c r="F15" s="4"/>
      <c r="G15" s="307"/>
      <c r="H15" s="4"/>
      <c r="I15" s="5"/>
      <c r="J15" s="5"/>
      <c r="K15" s="5"/>
      <c r="L15" s="5"/>
      <c r="M15" s="13"/>
      <c r="N15" s="5"/>
      <c r="O15" s="11"/>
      <c r="P15" s="10"/>
    </row>
    <row r="16" spans="1:16" ht="16.5" x14ac:dyDescent="0.3">
      <c r="A16" s="345">
        <f t="shared" si="4"/>
        <v>14</v>
      </c>
      <c r="B16" s="3"/>
      <c r="C16" s="210"/>
      <c r="D16" s="6"/>
      <c r="E16" s="307"/>
      <c r="F16" s="4"/>
      <c r="G16" s="307"/>
      <c r="H16" s="4"/>
      <c r="I16" s="5"/>
      <c r="J16" s="5"/>
      <c r="K16" s="5"/>
      <c r="L16" s="5"/>
      <c r="M16" s="13"/>
      <c r="N16" s="5"/>
      <c r="O16" s="11"/>
      <c r="P16" s="10"/>
    </row>
    <row r="17" spans="1:16" ht="16.5" x14ac:dyDescent="0.3">
      <c r="A17" s="345">
        <f t="shared" si="4"/>
        <v>15</v>
      </c>
      <c r="B17" s="3"/>
      <c r="C17" s="210"/>
      <c r="D17" s="6"/>
      <c r="E17" s="307"/>
      <c r="F17" s="4"/>
      <c r="G17" s="307"/>
      <c r="H17" s="4"/>
      <c r="I17" s="5"/>
      <c r="J17" s="5"/>
      <c r="K17" s="5"/>
      <c r="L17" s="5"/>
      <c r="M17" s="13"/>
      <c r="N17" s="5"/>
      <c r="O17" s="11"/>
      <c r="P17" s="10"/>
    </row>
    <row r="20" spans="1:16" x14ac:dyDescent="0.25">
      <c r="M20" s="667" t="s">
        <v>28</v>
      </c>
      <c r="N20" s="668">
        <f>SUM(J3:J17)</f>
        <v>285178250</v>
      </c>
      <c r="O20" s="668"/>
    </row>
    <row r="21" spans="1:16" x14ac:dyDescent="0.25">
      <c r="M21" s="667"/>
      <c r="N21" s="668"/>
      <c r="O21" s="668"/>
    </row>
    <row r="23" spans="1:16" x14ac:dyDescent="0.25">
      <c r="M23" s="667" t="s">
        <v>29</v>
      </c>
      <c r="N23" s="668">
        <f>SUM(K3:K12)</f>
        <v>285178250</v>
      </c>
      <c r="O23" s="668" t="e">
        <f>#REF!+#REF!+#REF!+#REF!+#REF!+L1+L2+L3+L4+L5+#REF!+L6</f>
        <v>#REF!</v>
      </c>
    </row>
    <row r="24" spans="1:16" x14ac:dyDescent="0.25">
      <c r="M24" s="667"/>
      <c r="N24" s="668"/>
      <c r="O24" s="668"/>
    </row>
    <row r="26" spans="1:16" x14ac:dyDescent="0.25">
      <c r="M26" s="667" t="s">
        <v>8</v>
      </c>
      <c r="N26" s="668">
        <f>N20-N23</f>
        <v>0</v>
      </c>
      <c r="O26" s="668" t="e">
        <f>N20-O23</f>
        <v>#REF!</v>
      </c>
    </row>
    <row r="27" spans="1:16" x14ac:dyDescent="0.25">
      <c r="M27" s="667"/>
      <c r="N27" s="668"/>
      <c r="O27" s="668"/>
    </row>
  </sheetData>
  <mergeCells count="22">
    <mergeCell ref="M23:M24"/>
    <mergeCell ref="N23:O24"/>
    <mergeCell ref="M26:M27"/>
    <mergeCell ref="N26:O27"/>
    <mergeCell ref="M1:M2"/>
    <mergeCell ref="N1:N2"/>
    <mergeCell ref="O1:O2"/>
    <mergeCell ref="P1:P2"/>
    <mergeCell ref="M20:M21"/>
    <mergeCell ref="N20:O21"/>
    <mergeCell ref="G1:G2"/>
    <mergeCell ref="H1:H2"/>
    <mergeCell ref="I1:I2"/>
    <mergeCell ref="J1:J2"/>
    <mergeCell ref="K1:K2"/>
    <mergeCell ref="L1:L2"/>
    <mergeCell ref="F1:F2"/>
    <mergeCell ref="A1:A2"/>
    <mergeCell ref="B1:B2"/>
    <mergeCell ref="C1:C2"/>
    <mergeCell ref="D1:D2"/>
    <mergeCell ref="E1:E2"/>
  </mergeCells>
  <pageMargins left="0.7" right="0.7" top="0.75" bottom="0.75" header="0.3" footer="0.3"/>
  <pageSetup scale="55" orientation="landscape" r:id="rId1"/>
</worksheet>
</file>

<file path=xl/worksheets/sheet1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topLeftCell="D1" workbookViewId="0">
      <selection sqref="A1:P20"/>
    </sheetView>
  </sheetViews>
  <sheetFormatPr baseColWidth="10" defaultRowHeight="15" x14ac:dyDescent="0.25"/>
  <cols>
    <col min="2" max="2" width="14.42578125" customWidth="1"/>
    <col min="3" max="3" width="13.5703125" customWidth="1"/>
    <col min="4" max="4" width="9.28515625" customWidth="1"/>
    <col min="5" max="5" width="15.28515625" customWidth="1"/>
    <col min="6" max="6" width="11" customWidth="1"/>
    <col min="7" max="7" width="13" customWidth="1"/>
    <col min="8" max="8" width="20.5703125" customWidth="1"/>
    <col min="9" max="9" width="8" customWidth="1"/>
    <col min="10" max="10" width="18.85546875" customWidth="1"/>
    <col min="11" max="12" width="13.85546875" customWidth="1"/>
    <col min="13" max="13" width="15" customWidth="1"/>
    <col min="14" max="14" width="13.85546875" customWidth="1"/>
    <col min="15" max="15" width="10.7109375" customWidth="1"/>
  </cols>
  <sheetData>
    <row r="1" spans="1:16" x14ac:dyDescent="0.25">
      <c r="A1" s="741" t="s">
        <v>281</v>
      </c>
      <c r="B1" s="665" t="s">
        <v>0</v>
      </c>
      <c r="C1" s="665" t="s">
        <v>9</v>
      </c>
      <c r="D1" s="665" t="s">
        <v>1</v>
      </c>
      <c r="E1" s="665" t="s">
        <v>24</v>
      </c>
      <c r="F1" s="665" t="s">
        <v>2</v>
      </c>
      <c r="G1" s="665" t="s">
        <v>3</v>
      </c>
      <c r="H1" s="665" t="s">
        <v>4</v>
      </c>
      <c r="I1" s="665" t="s">
        <v>5</v>
      </c>
      <c r="J1" s="665" t="s">
        <v>6</v>
      </c>
      <c r="K1" s="665" t="s">
        <v>7</v>
      </c>
      <c r="L1" s="665" t="s">
        <v>8</v>
      </c>
      <c r="M1" s="665" t="s">
        <v>33</v>
      </c>
      <c r="N1" s="665" t="s">
        <v>105</v>
      </c>
      <c r="O1" s="665" t="s">
        <v>9</v>
      </c>
      <c r="P1" s="665" t="s">
        <v>67</v>
      </c>
    </row>
    <row r="2" spans="1:16" x14ac:dyDescent="0.25">
      <c r="A2" s="741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  <c r="O2" s="666"/>
      <c r="P2" s="666"/>
    </row>
    <row r="3" spans="1:16" ht="16.5" x14ac:dyDescent="0.3">
      <c r="A3" s="338">
        <v>1</v>
      </c>
      <c r="B3" s="3" t="s">
        <v>550</v>
      </c>
      <c r="C3" s="210">
        <v>45583</v>
      </c>
      <c r="D3" s="6" t="s">
        <v>25</v>
      </c>
      <c r="E3" s="307"/>
      <c r="F3" s="4">
        <v>45000</v>
      </c>
      <c r="G3" s="307">
        <v>150</v>
      </c>
      <c r="H3" s="4">
        <f>F3-G3</f>
        <v>44850</v>
      </c>
      <c r="I3" s="5">
        <v>650</v>
      </c>
      <c r="J3" s="5">
        <f>H3*I3</f>
        <v>29152500</v>
      </c>
      <c r="K3" s="5">
        <v>29152500</v>
      </c>
      <c r="L3" s="5">
        <f>J3-K3</f>
        <v>0</v>
      </c>
      <c r="M3" s="13" t="s">
        <v>32</v>
      </c>
      <c r="N3" s="5">
        <v>17767200</v>
      </c>
      <c r="O3" s="11">
        <v>45587</v>
      </c>
      <c r="P3" s="10" t="s">
        <v>145</v>
      </c>
    </row>
    <row r="4" spans="1:16" ht="16.5" x14ac:dyDescent="0.3">
      <c r="A4" s="338">
        <f>A3+1</f>
        <v>2</v>
      </c>
      <c r="B4" s="3"/>
      <c r="C4" s="210"/>
      <c r="D4" s="6"/>
      <c r="E4" s="307"/>
      <c r="F4" s="4"/>
      <c r="G4" s="307"/>
      <c r="H4" s="4"/>
      <c r="I4" s="5"/>
      <c r="J4" s="5"/>
      <c r="K4" s="5"/>
      <c r="L4" s="5"/>
      <c r="M4" s="13"/>
      <c r="N4" s="5">
        <v>11385300</v>
      </c>
      <c r="O4" s="11">
        <v>45588</v>
      </c>
      <c r="P4" s="10"/>
    </row>
    <row r="5" spans="1:16" ht="16.5" x14ac:dyDescent="0.3">
      <c r="A5" s="338">
        <f t="shared" ref="A5:A10" si="0">A4+1</f>
        <v>3</v>
      </c>
      <c r="B5" s="3"/>
      <c r="C5" s="210"/>
      <c r="D5" s="6"/>
      <c r="E5" s="307"/>
      <c r="F5" s="4"/>
      <c r="G5" s="307"/>
      <c r="H5" s="4"/>
      <c r="I5" s="5"/>
      <c r="J5" s="5"/>
      <c r="K5" s="5"/>
      <c r="L5" s="5"/>
      <c r="M5" s="119"/>
      <c r="N5" s="5"/>
      <c r="O5" s="11"/>
      <c r="P5" s="10"/>
    </row>
    <row r="6" spans="1:16" ht="16.5" x14ac:dyDescent="0.3">
      <c r="A6" s="338">
        <f t="shared" si="0"/>
        <v>4</v>
      </c>
      <c r="B6" s="3"/>
      <c r="C6" s="210"/>
      <c r="D6" s="6"/>
      <c r="E6" s="307"/>
      <c r="F6" s="4"/>
      <c r="G6" s="307"/>
      <c r="H6" s="4"/>
      <c r="I6" s="5"/>
      <c r="J6" s="5"/>
      <c r="K6" s="5"/>
      <c r="L6" s="5"/>
      <c r="M6" s="13"/>
      <c r="N6" s="5"/>
      <c r="O6" s="11"/>
      <c r="P6" s="10"/>
    </row>
    <row r="7" spans="1:16" ht="16.5" x14ac:dyDescent="0.3">
      <c r="A7" s="338">
        <f t="shared" si="0"/>
        <v>5</v>
      </c>
      <c r="B7" s="3"/>
      <c r="C7" s="210"/>
      <c r="D7" s="6"/>
      <c r="E7" s="307"/>
      <c r="F7" s="4"/>
      <c r="G7" s="307"/>
      <c r="H7" s="4"/>
      <c r="I7" s="5"/>
      <c r="J7" s="5"/>
      <c r="K7" s="5"/>
      <c r="L7" s="5"/>
      <c r="M7" s="13"/>
      <c r="N7" s="307"/>
      <c r="O7" s="11"/>
      <c r="P7" s="10"/>
    </row>
    <row r="8" spans="1:16" ht="16.5" x14ac:dyDescent="0.3">
      <c r="A8" s="338">
        <f t="shared" si="0"/>
        <v>6</v>
      </c>
      <c r="B8" s="3"/>
      <c r="C8" s="210"/>
      <c r="D8" s="12"/>
      <c r="E8" s="307"/>
      <c r="F8" s="4"/>
      <c r="G8" s="307"/>
      <c r="H8" s="4"/>
      <c r="I8" s="5"/>
      <c r="J8" s="5"/>
      <c r="K8" s="5"/>
      <c r="L8" s="5"/>
      <c r="M8" s="13"/>
      <c r="N8" s="307"/>
      <c r="O8" s="10"/>
      <c r="P8" s="10"/>
    </row>
    <row r="9" spans="1:16" ht="16.5" x14ac:dyDescent="0.3">
      <c r="A9" s="338">
        <f t="shared" si="0"/>
        <v>7</v>
      </c>
      <c r="B9" s="3"/>
      <c r="C9" s="3"/>
      <c r="D9" s="6"/>
      <c r="E9" s="307"/>
      <c r="F9" s="4"/>
      <c r="G9" s="307"/>
      <c r="H9" s="4"/>
      <c r="I9" s="5"/>
      <c r="J9" s="5"/>
      <c r="K9" s="5"/>
      <c r="L9" s="5"/>
      <c r="M9" s="13"/>
      <c r="N9" s="307"/>
      <c r="O9" s="11"/>
      <c r="P9" s="10"/>
    </row>
    <row r="10" spans="1:16" ht="16.5" x14ac:dyDescent="0.3">
      <c r="A10" s="338">
        <f t="shared" si="0"/>
        <v>8</v>
      </c>
      <c r="B10" s="3"/>
      <c r="C10" s="3"/>
      <c r="D10" s="6"/>
      <c r="E10" s="307"/>
      <c r="F10" s="4"/>
      <c r="G10" s="307"/>
      <c r="H10" s="4"/>
      <c r="I10" s="5"/>
      <c r="J10" s="5"/>
      <c r="K10" s="5"/>
      <c r="L10" s="5"/>
      <c r="M10" s="13"/>
      <c r="N10" s="307"/>
      <c r="O10" s="11"/>
      <c r="P10" s="10"/>
    </row>
    <row r="13" spans="1:16" x14ac:dyDescent="0.25">
      <c r="M13" s="667" t="s">
        <v>28</v>
      </c>
      <c r="N13" s="668">
        <f>SUM(J3:J10)</f>
        <v>29152500</v>
      </c>
      <c r="O13" s="668"/>
    </row>
    <row r="14" spans="1:16" x14ac:dyDescent="0.25">
      <c r="M14" s="667"/>
      <c r="N14" s="668"/>
      <c r="O14" s="668"/>
    </row>
    <row r="16" spans="1:16" x14ac:dyDescent="0.25">
      <c r="M16" s="667" t="s">
        <v>29</v>
      </c>
      <c r="N16" s="668">
        <f>SUM(K3:K10)</f>
        <v>29152500</v>
      </c>
      <c r="O16" s="668" t="e">
        <f>#REF!+#REF!+#REF!+#REF!+#REF!+L1+L2+L3+L4+L5+L6+L7</f>
        <v>#REF!</v>
      </c>
    </row>
    <row r="17" spans="13:15" x14ac:dyDescent="0.25">
      <c r="M17" s="667"/>
      <c r="N17" s="668"/>
      <c r="O17" s="668"/>
    </row>
    <row r="19" spans="13:15" x14ac:dyDescent="0.25">
      <c r="M19" s="667" t="s">
        <v>8</v>
      </c>
      <c r="N19" s="668">
        <f>N13-N16</f>
        <v>0</v>
      </c>
      <c r="O19" s="668" t="e">
        <f>N13-O16</f>
        <v>#REF!</v>
      </c>
    </row>
    <row r="20" spans="13:15" x14ac:dyDescent="0.25">
      <c r="M20" s="667"/>
      <c r="N20" s="668"/>
      <c r="O20" s="668"/>
    </row>
  </sheetData>
  <mergeCells count="22">
    <mergeCell ref="F1:F2"/>
    <mergeCell ref="A1:A2"/>
    <mergeCell ref="B1:B2"/>
    <mergeCell ref="C1:C2"/>
    <mergeCell ref="D1:D2"/>
    <mergeCell ref="E1:E2"/>
    <mergeCell ref="P1:P2"/>
    <mergeCell ref="M13:M14"/>
    <mergeCell ref="N13:O14"/>
    <mergeCell ref="G1:G2"/>
    <mergeCell ref="H1:H2"/>
    <mergeCell ref="I1:I2"/>
    <mergeCell ref="J1:J2"/>
    <mergeCell ref="K1:K2"/>
    <mergeCell ref="L1:L2"/>
    <mergeCell ref="M16:M17"/>
    <mergeCell ref="N16:O17"/>
    <mergeCell ref="M19:M20"/>
    <mergeCell ref="N19:O20"/>
    <mergeCell ref="M1:M2"/>
    <mergeCell ref="N1:N2"/>
    <mergeCell ref="O1:O2"/>
  </mergeCells>
  <pageMargins left="0.7" right="0.7" top="0.75" bottom="0.75" header="0.3" footer="0.3"/>
  <pageSetup scale="55" orientation="landscape" r:id="rId1"/>
</worksheet>
</file>

<file path=xl/worksheets/sheet1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topLeftCell="D1" workbookViewId="0">
      <selection activeCell="D23" sqref="D23"/>
    </sheetView>
  </sheetViews>
  <sheetFormatPr baseColWidth="10" defaultRowHeight="15" x14ac:dyDescent="0.25"/>
  <cols>
    <col min="2" max="2" width="14.140625" customWidth="1"/>
    <col min="3" max="3" width="13.5703125" customWidth="1"/>
    <col min="4" max="4" width="9.28515625" customWidth="1"/>
    <col min="5" max="5" width="15.28515625" customWidth="1"/>
    <col min="6" max="6" width="11" customWidth="1"/>
    <col min="7" max="7" width="13" customWidth="1"/>
    <col min="8" max="8" width="20.5703125" customWidth="1"/>
    <col min="9" max="9" width="8" customWidth="1"/>
    <col min="10" max="10" width="18.85546875" customWidth="1"/>
    <col min="11" max="11" width="13.85546875" customWidth="1"/>
    <col min="12" max="12" width="14.5703125" customWidth="1"/>
    <col min="13" max="13" width="15" customWidth="1"/>
    <col min="14" max="14" width="13.85546875" customWidth="1"/>
    <col min="15" max="15" width="10.7109375" customWidth="1"/>
    <col min="16" max="16" width="14" customWidth="1"/>
  </cols>
  <sheetData>
    <row r="1" spans="1:16" x14ac:dyDescent="0.25">
      <c r="A1" s="741" t="s">
        <v>281</v>
      </c>
      <c r="B1" s="665" t="s">
        <v>0</v>
      </c>
      <c r="C1" s="665" t="s">
        <v>9</v>
      </c>
      <c r="D1" s="665" t="s">
        <v>1</v>
      </c>
      <c r="E1" s="665" t="s">
        <v>24</v>
      </c>
      <c r="F1" s="665" t="s">
        <v>2</v>
      </c>
      <c r="G1" s="665" t="s">
        <v>3</v>
      </c>
      <c r="H1" s="665" t="s">
        <v>4</v>
      </c>
      <c r="I1" s="665" t="s">
        <v>5</v>
      </c>
      <c r="J1" s="665" t="s">
        <v>6</v>
      </c>
      <c r="K1" s="665" t="s">
        <v>7</v>
      </c>
      <c r="L1" s="665" t="s">
        <v>8</v>
      </c>
      <c r="M1" s="665" t="s">
        <v>33</v>
      </c>
      <c r="N1" s="665" t="s">
        <v>105</v>
      </c>
      <c r="O1" s="665" t="s">
        <v>9</v>
      </c>
      <c r="P1" s="665" t="s">
        <v>67</v>
      </c>
    </row>
    <row r="2" spans="1:16" x14ac:dyDescent="0.25">
      <c r="A2" s="741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  <c r="O2" s="666"/>
      <c r="P2" s="666"/>
    </row>
    <row r="3" spans="1:16" ht="16.5" x14ac:dyDescent="0.3">
      <c r="A3" s="370">
        <v>1</v>
      </c>
      <c r="B3" s="3" t="s">
        <v>666</v>
      </c>
      <c r="C3" s="210">
        <v>45620</v>
      </c>
      <c r="D3" s="6" t="s">
        <v>25</v>
      </c>
      <c r="E3" s="307"/>
      <c r="F3" s="4">
        <v>45000</v>
      </c>
      <c r="G3" s="307">
        <v>300</v>
      </c>
      <c r="H3" s="4">
        <f>F3-G3</f>
        <v>44700</v>
      </c>
      <c r="I3" s="5">
        <v>640</v>
      </c>
      <c r="J3" s="5">
        <f>H3*I3</f>
        <v>28608000</v>
      </c>
      <c r="K3" s="5">
        <v>28608000</v>
      </c>
      <c r="L3" s="5">
        <f>J3-K3</f>
        <v>0</v>
      </c>
      <c r="M3" s="13"/>
      <c r="N3" s="5">
        <v>115200</v>
      </c>
      <c r="O3" s="11">
        <v>45631</v>
      </c>
      <c r="P3" s="10" t="s">
        <v>709</v>
      </c>
    </row>
    <row r="4" spans="1:16" ht="16.5" x14ac:dyDescent="0.3">
      <c r="A4" s="370">
        <f>A3+1</f>
        <v>2</v>
      </c>
      <c r="B4" s="3" t="s">
        <v>668</v>
      </c>
      <c r="C4" s="210">
        <v>45622</v>
      </c>
      <c r="D4" s="6" t="s">
        <v>25</v>
      </c>
      <c r="E4" s="307"/>
      <c r="F4" s="4">
        <v>45000</v>
      </c>
      <c r="G4" s="307">
        <v>140</v>
      </c>
      <c r="H4" s="4">
        <f>F4-G4</f>
        <v>44860</v>
      </c>
      <c r="I4" s="5">
        <v>640</v>
      </c>
      <c r="J4" s="5">
        <f>H4*I4</f>
        <v>28710400</v>
      </c>
      <c r="K4" s="5">
        <v>28710400</v>
      </c>
      <c r="L4" s="5">
        <f>J4-K4</f>
        <v>0</v>
      </c>
      <c r="M4" s="13"/>
      <c r="N4" s="5">
        <v>50000000</v>
      </c>
      <c r="O4" s="11">
        <v>45632</v>
      </c>
      <c r="P4" s="10" t="s">
        <v>482</v>
      </c>
    </row>
    <row r="5" spans="1:16" ht="16.5" x14ac:dyDescent="0.3">
      <c r="A5" s="370">
        <f t="shared" ref="A5:A10" si="0">A4+1</f>
        <v>3</v>
      </c>
      <c r="B5" s="3" t="s">
        <v>669</v>
      </c>
      <c r="C5" s="210">
        <v>45622</v>
      </c>
      <c r="D5" s="6" t="s">
        <v>25</v>
      </c>
      <c r="E5" s="307"/>
      <c r="F5" s="4">
        <v>45000</v>
      </c>
      <c r="G5" s="307">
        <v>180</v>
      </c>
      <c r="H5" s="4">
        <f>F5-G5</f>
        <v>44820</v>
      </c>
      <c r="I5" s="5">
        <v>640</v>
      </c>
      <c r="J5" s="5">
        <f>H5*I5</f>
        <v>28684800</v>
      </c>
      <c r="K5" s="5">
        <v>28684800</v>
      </c>
      <c r="L5" s="5">
        <f>J5-K5</f>
        <v>0</v>
      </c>
      <c r="M5" s="119"/>
      <c r="N5" s="5">
        <v>35888000</v>
      </c>
      <c r="O5" s="11">
        <v>45643</v>
      </c>
      <c r="P5" s="10" t="s">
        <v>482</v>
      </c>
    </row>
    <row r="6" spans="1:16" ht="16.5" x14ac:dyDescent="0.3">
      <c r="A6" s="370">
        <f t="shared" si="0"/>
        <v>4</v>
      </c>
      <c r="B6" s="3"/>
      <c r="C6" s="210"/>
      <c r="D6" s="6"/>
      <c r="E6" s="307"/>
      <c r="F6" s="4"/>
      <c r="G6" s="307"/>
      <c r="H6" s="4"/>
      <c r="I6" s="5"/>
      <c r="J6" s="5"/>
      <c r="K6" s="5"/>
      <c r="L6" s="5"/>
      <c r="M6" s="13"/>
      <c r="N6" s="5"/>
      <c r="O6" s="11"/>
      <c r="P6" s="10"/>
    </row>
    <row r="7" spans="1:16" ht="16.5" x14ac:dyDescent="0.3">
      <c r="A7" s="370">
        <f t="shared" si="0"/>
        <v>5</v>
      </c>
      <c r="B7" s="3"/>
      <c r="C7" s="210"/>
      <c r="D7" s="6"/>
      <c r="E7" s="307"/>
      <c r="F7" s="4"/>
      <c r="G7" s="307"/>
      <c r="H7" s="4"/>
      <c r="I7" s="5"/>
      <c r="J7" s="5"/>
      <c r="K7" s="5"/>
      <c r="L7" s="5"/>
      <c r="M7" s="13"/>
      <c r="N7" s="307"/>
      <c r="O7" s="11"/>
      <c r="P7" s="10"/>
    </row>
    <row r="8" spans="1:16" ht="16.5" x14ac:dyDescent="0.3">
      <c r="A8" s="370">
        <f t="shared" si="0"/>
        <v>6</v>
      </c>
      <c r="B8" s="3"/>
      <c r="C8" s="210"/>
      <c r="D8" s="12"/>
      <c r="E8" s="307"/>
      <c r="F8" s="4"/>
      <c r="G8" s="307"/>
      <c r="H8" s="4"/>
      <c r="I8" s="5"/>
      <c r="J8" s="5"/>
      <c r="K8" s="5"/>
      <c r="L8" s="5"/>
      <c r="M8" s="13"/>
      <c r="N8" s="307"/>
      <c r="O8" s="10"/>
      <c r="P8" s="10"/>
    </row>
    <row r="9" spans="1:16" ht="16.5" x14ac:dyDescent="0.3">
      <c r="A9" s="370">
        <f t="shared" si="0"/>
        <v>7</v>
      </c>
      <c r="B9" s="3"/>
      <c r="C9" s="3"/>
      <c r="D9" s="6"/>
      <c r="E9" s="307"/>
      <c r="F9" s="4"/>
      <c r="G9" s="307"/>
      <c r="H9" s="4"/>
      <c r="I9" s="5"/>
      <c r="J9" s="5"/>
      <c r="K9" s="5"/>
      <c r="L9" s="5"/>
      <c r="M9" s="13"/>
      <c r="N9" s="307"/>
      <c r="O9" s="11"/>
      <c r="P9" s="10"/>
    </row>
    <row r="10" spans="1:16" ht="16.5" x14ac:dyDescent="0.3">
      <c r="A10" s="370">
        <f t="shared" si="0"/>
        <v>8</v>
      </c>
      <c r="B10" s="3"/>
      <c r="C10" s="3"/>
      <c r="D10" s="6"/>
      <c r="E10" s="307"/>
      <c r="F10" s="4"/>
      <c r="G10" s="307"/>
      <c r="H10" s="4"/>
      <c r="I10" s="5"/>
      <c r="J10" s="5"/>
      <c r="K10" s="5"/>
      <c r="L10" s="5"/>
      <c r="M10" s="13"/>
      <c r="N10" s="307"/>
      <c r="O10" s="11"/>
      <c r="P10" s="10"/>
    </row>
    <row r="13" spans="1:16" x14ac:dyDescent="0.25">
      <c r="M13" s="667" t="s">
        <v>28</v>
      </c>
      <c r="N13" s="668">
        <f>SUM(J3:J10)</f>
        <v>86003200</v>
      </c>
      <c r="O13" s="668"/>
    </row>
    <row r="14" spans="1:16" x14ac:dyDescent="0.25">
      <c r="M14" s="667"/>
      <c r="N14" s="668"/>
      <c r="O14" s="668"/>
    </row>
    <row r="16" spans="1:16" x14ac:dyDescent="0.25">
      <c r="M16" s="667" t="s">
        <v>29</v>
      </c>
      <c r="N16" s="668">
        <f>SUM(K3:K10)</f>
        <v>86003200</v>
      </c>
      <c r="O16" s="668" t="e">
        <f>#REF!+#REF!+#REF!+#REF!+#REF!+L1+L2+L3+L4+L5+L6+L7</f>
        <v>#REF!</v>
      </c>
    </row>
    <row r="17" spans="13:15" x14ac:dyDescent="0.25">
      <c r="M17" s="667"/>
      <c r="N17" s="668"/>
      <c r="O17" s="668"/>
    </row>
    <row r="19" spans="13:15" x14ac:dyDescent="0.25">
      <c r="M19" s="667" t="s">
        <v>8</v>
      </c>
      <c r="N19" s="668">
        <f>N13-N16</f>
        <v>0</v>
      </c>
      <c r="O19" s="668" t="e">
        <f>N13-O16</f>
        <v>#REF!</v>
      </c>
    </row>
    <row r="20" spans="13:15" x14ac:dyDescent="0.25">
      <c r="M20" s="667"/>
      <c r="N20" s="668"/>
      <c r="O20" s="668"/>
    </row>
  </sheetData>
  <mergeCells count="22">
    <mergeCell ref="F1:F2"/>
    <mergeCell ref="A1:A2"/>
    <mergeCell ref="B1:B2"/>
    <mergeCell ref="C1:C2"/>
    <mergeCell ref="D1:D2"/>
    <mergeCell ref="E1:E2"/>
    <mergeCell ref="P1:P2"/>
    <mergeCell ref="M13:M14"/>
    <mergeCell ref="N13:O14"/>
    <mergeCell ref="G1:G2"/>
    <mergeCell ref="H1:H2"/>
    <mergeCell ref="I1:I2"/>
    <mergeCell ref="J1:J2"/>
    <mergeCell ref="K1:K2"/>
    <mergeCell ref="L1:L2"/>
    <mergeCell ref="M16:M17"/>
    <mergeCell ref="N16:O17"/>
    <mergeCell ref="M19:M20"/>
    <mergeCell ref="N19:O20"/>
    <mergeCell ref="M1:M2"/>
    <mergeCell ref="N1:N2"/>
    <mergeCell ref="O1:O2"/>
  </mergeCells>
  <pageMargins left="0.7" right="0.7" top="0.75" bottom="0.75" header="0.3" footer="0.3"/>
  <pageSetup scale="55" orientation="landscape" r:id="rId1"/>
</worksheet>
</file>

<file path=xl/worksheets/sheet1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topLeftCell="E1" workbookViewId="0">
      <selection activeCell="N15" sqref="N15"/>
    </sheetView>
  </sheetViews>
  <sheetFormatPr baseColWidth="10" defaultRowHeight="15" x14ac:dyDescent="0.25"/>
  <cols>
    <col min="2" max="2" width="14" customWidth="1"/>
    <col min="3" max="3" width="13.5703125" customWidth="1"/>
    <col min="4" max="4" width="9.28515625" customWidth="1"/>
    <col min="5" max="5" width="15.28515625" customWidth="1"/>
    <col min="6" max="6" width="11" customWidth="1"/>
    <col min="7" max="7" width="13" customWidth="1"/>
    <col min="8" max="8" width="20.5703125" customWidth="1"/>
    <col min="9" max="9" width="8" customWidth="1"/>
    <col min="10" max="10" width="18.85546875" customWidth="1"/>
    <col min="11" max="12" width="13.85546875" customWidth="1"/>
    <col min="13" max="13" width="15" customWidth="1"/>
    <col min="14" max="14" width="13.85546875" customWidth="1"/>
    <col min="15" max="15" width="10.7109375" customWidth="1"/>
  </cols>
  <sheetData>
    <row r="1" spans="1:16" x14ac:dyDescent="0.25">
      <c r="A1" s="741" t="s">
        <v>281</v>
      </c>
      <c r="B1" s="665" t="s">
        <v>0</v>
      </c>
      <c r="C1" s="665" t="s">
        <v>9</v>
      </c>
      <c r="D1" s="665" t="s">
        <v>1</v>
      </c>
      <c r="E1" s="665" t="s">
        <v>24</v>
      </c>
      <c r="F1" s="665" t="s">
        <v>2</v>
      </c>
      <c r="G1" s="665" t="s">
        <v>3</v>
      </c>
      <c r="H1" s="665" t="s">
        <v>4</v>
      </c>
      <c r="I1" s="665" t="s">
        <v>5</v>
      </c>
      <c r="J1" s="665" t="s">
        <v>6</v>
      </c>
      <c r="K1" s="665" t="s">
        <v>7</v>
      </c>
      <c r="L1" s="665" t="s">
        <v>8</v>
      </c>
      <c r="M1" s="665" t="s">
        <v>33</v>
      </c>
      <c r="N1" s="665" t="s">
        <v>105</v>
      </c>
      <c r="O1" s="665" t="s">
        <v>9</v>
      </c>
      <c r="P1" s="665" t="s">
        <v>67</v>
      </c>
    </row>
    <row r="2" spans="1:16" x14ac:dyDescent="0.25">
      <c r="A2" s="741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  <c r="O2" s="666"/>
      <c r="P2" s="666"/>
    </row>
    <row r="3" spans="1:16" ht="16.5" x14ac:dyDescent="0.3">
      <c r="A3" s="371">
        <v>1</v>
      </c>
      <c r="B3" s="3" t="s">
        <v>61</v>
      </c>
      <c r="C3" s="210">
        <v>45623</v>
      </c>
      <c r="D3" s="6" t="s">
        <v>25</v>
      </c>
      <c r="E3" s="307"/>
      <c r="F3" s="4">
        <v>45000</v>
      </c>
      <c r="G3" s="307"/>
      <c r="H3" s="4">
        <f>F3-G3</f>
        <v>45000</v>
      </c>
      <c r="I3" s="5">
        <v>650</v>
      </c>
      <c r="J3" s="5">
        <f>H3*I3</f>
        <v>29250000</v>
      </c>
      <c r="K3" s="5">
        <v>28886000</v>
      </c>
      <c r="L3" s="5">
        <f>J3-K3</f>
        <v>364000</v>
      </c>
      <c r="M3" s="13"/>
      <c r="N3" s="5">
        <v>28886000</v>
      </c>
      <c r="O3" s="11">
        <v>45628</v>
      </c>
      <c r="P3" s="10"/>
    </row>
    <row r="4" spans="1:16" ht="16.5" x14ac:dyDescent="0.3">
      <c r="A4" s="371">
        <f>A3+1</f>
        <v>2</v>
      </c>
      <c r="B4" s="3"/>
      <c r="C4" s="210"/>
      <c r="D4" s="6"/>
      <c r="E4" s="307"/>
      <c r="F4" s="4"/>
      <c r="G4" s="307"/>
      <c r="H4" s="4"/>
      <c r="I4" s="5"/>
      <c r="J4" s="5"/>
      <c r="K4" s="5"/>
      <c r="L4" s="5"/>
      <c r="M4" s="13"/>
      <c r="N4" s="5"/>
      <c r="O4" s="11"/>
      <c r="P4" s="10"/>
    </row>
    <row r="5" spans="1:16" ht="16.5" x14ac:dyDescent="0.3">
      <c r="A5" s="371">
        <f t="shared" ref="A5:A10" si="0">A4+1</f>
        <v>3</v>
      </c>
      <c r="B5" s="3"/>
      <c r="C5" s="210"/>
      <c r="D5" s="6"/>
      <c r="E5" s="307"/>
      <c r="F5" s="4"/>
      <c r="G5" s="307"/>
      <c r="H5" s="4"/>
      <c r="I5" s="5"/>
      <c r="J5" s="5"/>
      <c r="K5" s="5"/>
      <c r="L5" s="5"/>
      <c r="M5" s="119"/>
      <c r="N5" s="5"/>
      <c r="O5" s="11"/>
      <c r="P5" s="10"/>
    </row>
    <row r="6" spans="1:16" ht="16.5" x14ac:dyDescent="0.3">
      <c r="A6" s="371">
        <f t="shared" si="0"/>
        <v>4</v>
      </c>
      <c r="B6" s="3"/>
      <c r="C6" s="210"/>
      <c r="D6" s="6"/>
      <c r="E6" s="307"/>
      <c r="F6" s="4"/>
      <c r="G6" s="307"/>
      <c r="H6" s="4"/>
      <c r="I6" s="5"/>
      <c r="J6" s="5"/>
      <c r="K6" s="5"/>
      <c r="L6" s="5"/>
      <c r="M6" s="13"/>
      <c r="N6" s="5"/>
      <c r="O6" s="11"/>
      <c r="P6" s="10"/>
    </row>
    <row r="7" spans="1:16" ht="16.5" x14ac:dyDescent="0.3">
      <c r="A7" s="371">
        <f t="shared" si="0"/>
        <v>5</v>
      </c>
      <c r="B7" s="3"/>
      <c r="C7" s="210"/>
      <c r="D7" s="6"/>
      <c r="E7" s="307"/>
      <c r="F7" s="4"/>
      <c r="G7" s="307"/>
      <c r="H7" s="4"/>
      <c r="I7" s="5"/>
      <c r="J7" s="5"/>
      <c r="K7" s="5"/>
      <c r="L7" s="5"/>
      <c r="M7" s="13"/>
      <c r="N7" s="307"/>
      <c r="O7" s="11"/>
      <c r="P7" s="10"/>
    </row>
    <row r="8" spans="1:16" ht="16.5" x14ac:dyDescent="0.3">
      <c r="A8" s="371">
        <f t="shared" si="0"/>
        <v>6</v>
      </c>
      <c r="B8" s="3"/>
      <c r="C8" s="210"/>
      <c r="D8" s="12"/>
      <c r="E8" s="307"/>
      <c r="F8" s="4"/>
      <c r="G8" s="307"/>
      <c r="H8" s="4"/>
      <c r="I8" s="5"/>
      <c r="J8" s="5"/>
      <c r="K8" s="5"/>
      <c r="L8" s="5"/>
      <c r="M8" s="13"/>
      <c r="N8" s="307"/>
      <c r="O8" s="10"/>
      <c r="P8" s="10"/>
    </row>
    <row r="9" spans="1:16" ht="16.5" x14ac:dyDescent="0.3">
      <c r="A9" s="371">
        <f t="shared" si="0"/>
        <v>7</v>
      </c>
      <c r="B9" s="3"/>
      <c r="C9" s="3"/>
      <c r="D9" s="6"/>
      <c r="E9" s="307"/>
      <c r="F9" s="4"/>
      <c r="G9" s="307"/>
      <c r="H9" s="4"/>
      <c r="I9" s="5"/>
      <c r="J9" s="5"/>
      <c r="K9" s="5"/>
      <c r="L9" s="5"/>
      <c r="M9" s="13"/>
      <c r="N9" s="307"/>
      <c r="O9" s="11"/>
      <c r="P9" s="10"/>
    </row>
    <row r="10" spans="1:16" ht="16.5" x14ac:dyDescent="0.3">
      <c r="A10" s="371">
        <f t="shared" si="0"/>
        <v>8</v>
      </c>
      <c r="B10" s="3"/>
      <c r="C10" s="3"/>
      <c r="D10" s="6"/>
      <c r="E10" s="307"/>
      <c r="F10" s="4"/>
      <c r="G10" s="307"/>
      <c r="H10" s="4"/>
      <c r="I10" s="5"/>
      <c r="J10" s="5"/>
      <c r="K10" s="5"/>
      <c r="L10" s="5"/>
      <c r="M10" s="13"/>
      <c r="N10" s="307"/>
      <c r="O10" s="11"/>
      <c r="P10" s="10"/>
    </row>
    <row r="13" spans="1:16" x14ac:dyDescent="0.25">
      <c r="M13" s="667" t="s">
        <v>28</v>
      </c>
      <c r="N13" s="668">
        <f>SUM(J3:J10)-364000</f>
        <v>28886000</v>
      </c>
      <c r="O13" s="668"/>
    </row>
    <row r="14" spans="1:16" x14ac:dyDescent="0.25">
      <c r="M14" s="667"/>
      <c r="N14" s="668"/>
      <c r="O14" s="668"/>
    </row>
    <row r="16" spans="1:16" x14ac:dyDescent="0.25">
      <c r="M16" s="667" t="s">
        <v>29</v>
      </c>
      <c r="N16" s="668">
        <f>SUM(K3:K10)</f>
        <v>28886000</v>
      </c>
      <c r="O16" s="668" t="e">
        <f>#REF!+#REF!+#REF!+#REF!+#REF!+L1+L2+L3+L4+L5+L6+L7</f>
        <v>#REF!</v>
      </c>
    </row>
    <row r="17" spans="13:15" x14ac:dyDescent="0.25">
      <c r="M17" s="667"/>
      <c r="N17" s="668"/>
      <c r="O17" s="668"/>
    </row>
    <row r="19" spans="13:15" x14ac:dyDescent="0.25">
      <c r="M19" s="667" t="s">
        <v>8</v>
      </c>
      <c r="N19" s="668">
        <f>N13-N16</f>
        <v>0</v>
      </c>
      <c r="O19" s="668" t="e">
        <f>N13-O16</f>
        <v>#REF!</v>
      </c>
    </row>
    <row r="20" spans="13:15" x14ac:dyDescent="0.25">
      <c r="M20" s="667"/>
      <c r="N20" s="668"/>
      <c r="O20" s="668"/>
    </row>
  </sheetData>
  <mergeCells count="22">
    <mergeCell ref="M16:M17"/>
    <mergeCell ref="N16:O17"/>
    <mergeCell ref="M19:M20"/>
    <mergeCell ref="N19:O20"/>
    <mergeCell ref="M1:M2"/>
    <mergeCell ref="N1:N2"/>
    <mergeCell ref="O1:O2"/>
    <mergeCell ref="P1:P2"/>
    <mergeCell ref="M13:M14"/>
    <mergeCell ref="N13:O14"/>
    <mergeCell ref="G1:G2"/>
    <mergeCell ref="H1:H2"/>
    <mergeCell ref="I1:I2"/>
    <mergeCell ref="J1:J2"/>
    <mergeCell ref="K1:K2"/>
    <mergeCell ref="L1:L2"/>
    <mergeCell ref="F1:F2"/>
    <mergeCell ref="A1:A2"/>
    <mergeCell ref="B1:B2"/>
    <mergeCell ref="C1:C2"/>
    <mergeCell ref="D1:D2"/>
    <mergeCell ref="E1:E2"/>
  </mergeCells>
  <pageMargins left="0.7" right="0.7" top="0.75" bottom="0.75" header="0.3" footer="0.3"/>
  <pageSetup scale="55" orientation="landscape" r:id="rId1"/>
</worksheet>
</file>

<file path=xl/worksheets/sheet1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topLeftCell="D1" workbookViewId="0">
      <selection activeCell="H19" sqref="H19"/>
    </sheetView>
  </sheetViews>
  <sheetFormatPr baseColWidth="10" defaultRowHeight="15" x14ac:dyDescent="0.25"/>
  <cols>
    <col min="2" max="2" width="14.140625" customWidth="1"/>
    <col min="3" max="3" width="13.5703125" customWidth="1"/>
    <col min="4" max="4" width="9.28515625" customWidth="1"/>
    <col min="5" max="5" width="15.28515625" customWidth="1"/>
    <col min="6" max="6" width="11" customWidth="1"/>
    <col min="7" max="7" width="13" customWidth="1"/>
    <col min="8" max="8" width="20.5703125" customWidth="1"/>
    <col min="9" max="9" width="8" customWidth="1"/>
    <col min="10" max="10" width="18.85546875" customWidth="1"/>
    <col min="11" max="12" width="13.85546875" customWidth="1"/>
    <col min="13" max="13" width="15" customWidth="1"/>
    <col min="14" max="14" width="13.85546875" customWidth="1"/>
    <col min="15" max="15" width="10.7109375" customWidth="1"/>
    <col min="16" max="16" width="9.140625" customWidth="1"/>
  </cols>
  <sheetData>
    <row r="1" spans="1:16" x14ac:dyDescent="0.25">
      <c r="A1" s="741" t="s">
        <v>281</v>
      </c>
      <c r="B1" s="665" t="s">
        <v>0</v>
      </c>
      <c r="C1" s="665" t="s">
        <v>9</v>
      </c>
      <c r="D1" s="665" t="s">
        <v>1</v>
      </c>
      <c r="E1" s="665" t="s">
        <v>24</v>
      </c>
      <c r="F1" s="665" t="s">
        <v>2</v>
      </c>
      <c r="G1" s="665" t="s">
        <v>3</v>
      </c>
      <c r="H1" s="665" t="s">
        <v>4</v>
      </c>
      <c r="I1" s="665" t="s">
        <v>5</v>
      </c>
      <c r="J1" s="665" t="s">
        <v>6</v>
      </c>
      <c r="K1" s="665" t="s">
        <v>7</v>
      </c>
      <c r="L1" s="665" t="s">
        <v>8</v>
      </c>
      <c r="M1" s="665" t="s">
        <v>33</v>
      </c>
      <c r="N1" s="665" t="s">
        <v>105</v>
      </c>
      <c r="O1" s="665" t="s">
        <v>9</v>
      </c>
      <c r="P1" s="665" t="s">
        <v>67</v>
      </c>
    </row>
    <row r="2" spans="1:16" x14ac:dyDescent="0.25">
      <c r="A2" s="741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  <c r="O2" s="666"/>
      <c r="P2" s="666"/>
    </row>
    <row r="3" spans="1:16" ht="16.5" x14ac:dyDescent="0.3">
      <c r="A3" s="371">
        <v>1</v>
      </c>
      <c r="B3" s="3" t="s">
        <v>627</v>
      </c>
      <c r="C3" s="210">
        <v>45624</v>
      </c>
      <c r="D3" s="6" t="s">
        <v>25</v>
      </c>
      <c r="E3" s="307"/>
      <c r="F3" s="4">
        <v>55000</v>
      </c>
      <c r="G3" s="307">
        <v>380</v>
      </c>
      <c r="H3" s="4">
        <f>F3-G3</f>
        <v>54620</v>
      </c>
      <c r="I3" s="5">
        <v>650</v>
      </c>
      <c r="J3" s="5">
        <f>H3*I3</f>
        <v>35503000</v>
      </c>
      <c r="K3" s="5">
        <v>35503000</v>
      </c>
      <c r="L3" s="5">
        <f>J3-K3</f>
        <v>0</v>
      </c>
      <c r="M3" s="13"/>
      <c r="N3" s="5">
        <v>16000000</v>
      </c>
      <c r="O3" s="11">
        <v>45629</v>
      </c>
      <c r="P3" s="10" t="s">
        <v>504</v>
      </c>
    </row>
    <row r="4" spans="1:16" ht="16.5" x14ac:dyDescent="0.3">
      <c r="A4" s="371">
        <f>A3+1</f>
        <v>2</v>
      </c>
      <c r="B4" s="3"/>
      <c r="C4" s="210"/>
      <c r="D4" s="6"/>
      <c r="E4" s="307"/>
      <c r="F4" s="4"/>
      <c r="G4" s="307"/>
      <c r="H4" s="4"/>
      <c r="I4" s="5"/>
      <c r="J4" s="5"/>
      <c r="K4" s="5"/>
      <c r="L4" s="5"/>
      <c r="M4" s="13"/>
      <c r="N4" s="5">
        <v>13000000</v>
      </c>
      <c r="O4" s="11">
        <v>45633</v>
      </c>
      <c r="P4" s="10" t="s">
        <v>721</v>
      </c>
    </row>
    <row r="5" spans="1:16" ht="16.5" x14ac:dyDescent="0.3">
      <c r="A5" s="371">
        <f t="shared" ref="A5:A10" si="0">A4+1</f>
        <v>3</v>
      </c>
      <c r="B5" s="3"/>
      <c r="C5" s="210"/>
      <c r="D5" s="6"/>
      <c r="E5" s="307"/>
      <c r="F5" s="4"/>
      <c r="G5" s="307"/>
      <c r="H5" s="4"/>
      <c r="I5" s="5"/>
      <c r="J5" s="5"/>
      <c r="K5" s="5"/>
      <c r="L5" s="5"/>
      <c r="M5" s="119"/>
      <c r="N5" s="5">
        <v>6503000</v>
      </c>
      <c r="O5" s="11">
        <v>45636</v>
      </c>
      <c r="P5" s="10"/>
    </row>
    <row r="6" spans="1:16" ht="16.5" x14ac:dyDescent="0.3">
      <c r="A6" s="371">
        <f t="shared" si="0"/>
        <v>4</v>
      </c>
      <c r="B6" s="3"/>
      <c r="C6" s="210"/>
      <c r="D6" s="6"/>
      <c r="E6" s="307"/>
      <c r="F6" s="4"/>
      <c r="G6" s="307"/>
      <c r="H6" s="4"/>
      <c r="I6" s="5"/>
      <c r="J6" s="5"/>
      <c r="K6" s="5"/>
      <c r="L6" s="5"/>
      <c r="M6" s="13"/>
      <c r="N6" s="5"/>
      <c r="O6" s="11"/>
      <c r="P6" s="10"/>
    </row>
    <row r="7" spans="1:16" ht="16.5" x14ac:dyDescent="0.3">
      <c r="A7" s="371">
        <f t="shared" si="0"/>
        <v>5</v>
      </c>
      <c r="B7" s="3"/>
      <c r="C7" s="210"/>
      <c r="D7" s="6"/>
      <c r="E7" s="307"/>
      <c r="F7" s="4"/>
      <c r="G7" s="307"/>
      <c r="H7" s="4"/>
      <c r="I7" s="5"/>
      <c r="J7" s="5"/>
      <c r="K7" s="5"/>
      <c r="L7" s="5"/>
      <c r="M7" s="13"/>
      <c r="N7" s="307"/>
      <c r="O7" s="11"/>
      <c r="P7" s="10"/>
    </row>
    <row r="8" spans="1:16" ht="16.5" x14ac:dyDescent="0.3">
      <c r="A8" s="371">
        <f t="shared" si="0"/>
        <v>6</v>
      </c>
      <c r="B8" s="3"/>
      <c r="C8" s="210"/>
      <c r="D8" s="12"/>
      <c r="E8" s="307"/>
      <c r="F8" s="4"/>
      <c r="G8" s="307"/>
      <c r="H8" s="4"/>
      <c r="I8" s="5"/>
      <c r="J8" s="5"/>
      <c r="K8" s="5"/>
      <c r="L8" s="5"/>
      <c r="M8" s="13"/>
      <c r="N8" s="307"/>
      <c r="O8" s="10"/>
      <c r="P8" s="10"/>
    </row>
    <row r="9" spans="1:16" ht="16.5" x14ac:dyDescent="0.3">
      <c r="A9" s="371">
        <f t="shared" si="0"/>
        <v>7</v>
      </c>
      <c r="B9" s="3"/>
      <c r="C9" s="3"/>
      <c r="D9" s="6"/>
      <c r="E9" s="307"/>
      <c r="F9" s="4"/>
      <c r="G9" s="307"/>
      <c r="H9" s="4"/>
      <c r="I9" s="5"/>
      <c r="J9" s="5"/>
      <c r="K9" s="5"/>
      <c r="L9" s="5"/>
      <c r="M9" s="13"/>
      <c r="N9" s="307"/>
      <c r="O9" s="11"/>
      <c r="P9" s="10"/>
    </row>
    <row r="10" spans="1:16" ht="16.5" x14ac:dyDescent="0.3">
      <c r="A10" s="371">
        <f t="shared" si="0"/>
        <v>8</v>
      </c>
      <c r="B10" s="3"/>
      <c r="C10" s="3"/>
      <c r="D10" s="6"/>
      <c r="E10" s="307"/>
      <c r="F10" s="4"/>
      <c r="G10" s="307"/>
      <c r="H10" s="4"/>
      <c r="I10" s="5"/>
      <c r="J10" s="5"/>
      <c r="K10" s="5"/>
      <c r="L10" s="5"/>
      <c r="M10" s="13"/>
      <c r="N10" s="307"/>
      <c r="O10" s="11"/>
      <c r="P10" s="10"/>
    </row>
    <row r="13" spans="1:16" x14ac:dyDescent="0.25">
      <c r="M13" s="667" t="s">
        <v>28</v>
      </c>
      <c r="N13" s="668">
        <f>SUM(J3:J10)</f>
        <v>35503000</v>
      </c>
      <c r="O13" s="668"/>
    </row>
    <row r="14" spans="1:16" x14ac:dyDescent="0.25">
      <c r="M14" s="667"/>
      <c r="N14" s="668"/>
      <c r="O14" s="668"/>
    </row>
    <row r="16" spans="1:16" x14ac:dyDescent="0.25">
      <c r="M16" s="667" t="s">
        <v>29</v>
      </c>
      <c r="N16" s="668">
        <f>SUM(K3:K10)</f>
        <v>35503000</v>
      </c>
      <c r="O16" s="668" t="e">
        <f>#REF!+#REF!+#REF!+#REF!+#REF!+L1+L2+L3+L4+L5+L6+L7</f>
        <v>#REF!</v>
      </c>
    </row>
    <row r="17" spans="13:15" x14ac:dyDescent="0.25">
      <c r="M17" s="667"/>
      <c r="N17" s="668"/>
      <c r="O17" s="668"/>
    </row>
    <row r="19" spans="13:15" x14ac:dyDescent="0.25">
      <c r="M19" s="667" t="s">
        <v>8</v>
      </c>
      <c r="N19" s="668">
        <f>N13-N16</f>
        <v>0</v>
      </c>
      <c r="O19" s="668" t="e">
        <f>N13-O16</f>
        <v>#REF!</v>
      </c>
    </row>
    <row r="20" spans="13:15" x14ac:dyDescent="0.25">
      <c r="M20" s="667"/>
      <c r="N20" s="668"/>
      <c r="O20" s="668"/>
    </row>
  </sheetData>
  <mergeCells count="22">
    <mergeCell ref="M16:M17"/>
    <mergeCell ref="N16:O17"/>
    <mergeCell ref="M19:M20"/>
    <mergeCell ref="N19:O20"/>
    <mergeCell ref="M1:M2"/>
    <mergeCell ref="N1:N2"/>
    <mergeCell ref="O1:O2"/>
    <mergeCell ref="P1:P2"/>
    <mergeCell ref="M13:M14"/>
    <mergeCell ref="N13:O14"/>
    <mergeCell ref="G1:G2"/>
    <mergeCell ref="H1:H2"/>
    <mergeCell ref="I1:I2"/>
    <mergeCell ref="J1:J2"/>
    <mergeCell ref="K1:K2"/>
    <mergeCell ref="L1:L2"/>
    <mergeCell ref="F1:F2"/>
    <mergeCell ref="A1:A2"/>
    <mergeCell ref="B1:B2"/>
    <mergeCell ref="C1:C2"/>
    <mergeCell ref="D1:D2"/>
    <mergeCell ref="E1:E2"/>
  </mergeCells>
  <pageMargins left="0.7" right="0.7" top="0.75" bottom="0.75" header="0.3" footer="0.3"/>
  <pageSetup scale="55" orientation="landscape" r:id="rId1"/>
</worksheet>
</file>

<file path=xl/worksheets/sheet1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7"/>
  <sheetViews>
    <sheetView topLeftCell="B1" workbookViewId="0">
      <selection activeCell="M7" sqref="M7"/>
    </sheetView>
  </sheetViews>
  <sheetFormatPr baseColWidth="10" defaultRowHeight="15" x14ac:dyDescent="0.25"/>
  <cols>
    <col min="2" max="2" width="26.42578125" bestFit="1" customWidth="1"/>
    <col min="3" max="3" width="11.7109375" bestFit="1" customWidth="1"/>
    <col min="4" max="4" width="8.28515625" bestFit="1" customWidth="1"/>
    <col min="5" max="5" width="14" bestFit="1" customWidth="1"/>
    <col min="6" max="6" width="10.140625" bestFit="1" customWidth="1"/>
    <col min="7" max="7" width="11.85546875" bestFit="1" customWidth="1"/>
    <col min="8" max="8" width="18.85546875" bestFit="1" customWidth="1"/>
    <col min="9" max="9" width="7.7109375" bestFit="1" customWidth="1"/>
    <col min="10" max="10" width="17.28515625" bestFit="1" customWidth="1"/>
    <col min="11" max="12" width="13.5703125" bestFit="1" customWidth="1"/>
    <col min="13" max="13" width="14.28515625" bestFit="1" customWidth="1"/>
    <col min="14" max="14" width="14.5703125" bestFit="1" customWidth="1"/>
  </cols>
  <sheetData>
    <row r="1" spans="1:16" x14ac:dyDescent="0.25">
      <c r="A1" s="741" t="s">
        <v>281</v>
      </c>
      <c r="B1" s="665" t="s">
        <v>0</v>
      </c>
      <c r="C1" s="665" t="s">
        <v>9</v>
      </c>
      <c r="D1" s="665" t="s">
        <v>1</v>
      </c>
      <c r="E1" s="665" t="s">
        <v>24</v>
      </c>
      <c r="F1" s="665" t="s">
        <v>2</v>
      </c>
      <c r="G1" s="665" t="s">
        <v>3</v>
      </c>
      <c r="H1" s="665" t="s">
        <v>4</v>
      </c>
      <c r="I1" s="665" t="s">
        <v>5</v>
      </c>
      <c r="J1" s="665" t="s">
        <v>6</v>
      </c>
      <c r="K1" s="665" t="s">
        <v>7</v>
      </c>
      <c r="L1" s="665" t="s">
        <v>8</v>
      </c>
      <c r="M1" s="665" t="s">
        <v>33</v>
      </c>
      <c r="N1" s="665" t="s">
        <v>105</v>
      </c>
      <c r="O1" s="665" t="s">
        <v>9</v>
      </c>
      <c r="P1" s="665" t="s">
        <v>67</v>
      </c>
    </row>
    <row r="2" spans="1:16" x14ac:dyDescent="0.25">
      <c r="A2" s="741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  <c r="O2" s="666"/>
      <c r="P2" s="666"/>
    </row>
    <row r="3" spans="1:16" ht="16.5" x14ac:dyDescent="0.3">
      <c r="A3" s="558">
        <v>1</v>
      </c>
      <c r="B3" s="3" t="s">
        <v>1155</v>
      </c>
      <c r="C3" s="210">
        <v>45642</v>
      </c>
      <c r="D3" s="6" t="s">
        <v>25</v>
      </c>
      <c r="E3" s="307"/>
      <c r="F3" s="4">
        <v>45000</v>
      </c>
      <c r="G3" s="307"/>
      <c r="H3" s="4">
        <f t="shared" ref="H3:H7" si="0">F3-G3</f>
        <v>45000</v>
      </c>
      <c r="I3" s="5">
        <v>565</v>
      </c>
      <c r="J3" s="5">
        <f t="shared" ref="J3:J7" si="1">H3*I3</f>
        <v>25425000</v>
      </c>
      <c r="K3" s="5">
        <v>25425000</v>
      </c>
      <c r="L3" s="5">
        <f t="shared" ref="L3:L7" si="2">J3-K3</f>
        <v>0</v>
      </c>
      <c r="M3" s="13" t="s">
        <v>260</v>
      </c>
      <c r="N3" s="5">
        <v>50000000</v>
      </c>
      <c r="O3" s="11">
        <v>45744</v>
      </c>
      <c r="P3" s="10" t="s">
        <v>481</v>
      </c>
    </row>
    <row r="4" spans="1:16" ht="16.5" x14ac:dyDescent="0.3">
      <c r="A4" s="558">
        <f>A3+1</f>
        <v>2</v>
      </c>
      <c r="B4" s="3" t="s">
        <v>1158</v>
      </c>
      <c r="C4" s="210">
        <v>45642</v>
      </c>
      <c r="D4" s="6" t="s">
        <v>25</v>
      </c>
      <c r="E4" s="307"/>
      <c r="F4" s="4">
        <v>45000</v>
      </c>
      <c r="G4" s="307"/>
      <c r="H4" s="4">
        <f t="shared" si="0"/>
        <v>45000</v>
      </c>
      <c r="I4" s="5">
        <v>565</v>
      </c>
      <c r="J4" s="5">
        <f t="shared" si="1"/>
        <v>25425000</v>
      </c>
      <c r="K4" s="5">
        <v>25425000</v>
      </c>
      <c r="L4" s="5">
        <f t="shared" si="2"/>
        <v>0</v>
      </c>
      <c r="M4" s="13" t="s">
        <v>260</v>
      </c>
      <c r="N4" s="5">
        <v>50000000</v>
      </c>
      <c r="O4" s="11">
        <v>45744</v>
      </c>
      <c r="P4" s="10" t="s">
        <v>481</v>
      </c>
    </row>
    <row r="5" spans="1:16" ht="16.5" x14ac:dyDescent="0.3">
      <c r="A5" s="558">
        <f t="shared" ref="A5:A7" si="3">A4+1</f>
        <v>3</v>
      </c>
      <c r="B5" s="3" t="s">
        <v>1159</v>
      </c>
      <c r="C5" s="210">
        <v>45642</v>
      </c>
      <c r="D5" s="6" t="s">
        <v>25</v>
      </c>
      <c r="E5" s="307"/>
      <c r="F5" s="4">
        <v>45000</v>
      </c>
      <c r="G5" s="307"/>
      <c r="H5" s="4">
        <f t="shared" si="0"/>
        <v>45000</v>
      </c>
      <c r="I5" s="5">
        <v>565</v>
      </c>
      <c r="J5" s="5">
        <f t="shared" si="1"/>
        <v>25425000</v>
      </c>
      <c r="K5" s="5">
        <v>25425000</v>
      </c>
      <c r="L5" s="5">
        <f t="shared" si="2"/>
        <v>0</v>
      </c>
      <c r="M5" s="13" t="s">
        <v>260</v>
      </c>
      <c r="N5" s="5">
        <v>27125000</v>
      </c>
      <c r="O5" s="11">
        <v>45765</v>
      </c>
      <c r="P5" s="10" t="s">
        <v>482</v>
      </c>
    </row>
    <row r="6" spans="1:16" ht="16.5" x14ac:dyDescent="0.3">
      <c r="A6" s="558">
        <f t="shared" si="3"/>
        <v>4</v>
      </c>
      <c r="B6" s="3" t="s">
        <v>955</v>
      </c>
      <c r="C6" s="210">
        <v>45658</v>
      </c>
      <c r="D6" s="6" t="s">
        <v>25</v>
      </c>
      <c r="E6" s="307"/>
      <c r="F6" s="4">
        <v>45000</v>
      </c>
      <c r="G6" s="307"/>
      <c r="H6" s="4">
        <f t="shared" si="0"/>
        <v>45000</v>
      </c>
      <c r="I6" s="5">
        <v>565</v>
      </c>
      <c r="J6" s="5">
        <f t="shared" si="1"/>
        <v>25425000</v>
      </c>
      <c r="K6" s="5">
        <v>25425000</v>
      </c>
      <c r="L6" s="5">
        <f t="shared" si="2"/>
        <v>0</v>
      </c>
      <c r="M6" s="13" t="s">
        <v>260</v>
      </c>
      <c r="N6" s="5"/>
      <c r="O6" s="11"/>
      <c r="P6" s="10"/>
    </row>
    <row r="7" spans="1:16" ht="16.5" x14ac:dyDescent="0.3">
      <c r="A7" s="558">
        <f t="shared" si="3"/>
        <v>5</v>
      </c>
      <c r="B7" s="3" t="s">
        <v>956</v>
      </c>
      <c r="C7" s="210">
        <v>45658</v>
      </c>
      <c r="D7" s="6" t="s">
        <v>25</v>
      </c>
      <c r="E7" s="307"/>
      <c r="F7" s="4">
        <v>45000</v>
      </c>
      <c r="G7" s="307"/>
      <c r="H7" s="4">
        <f t="shared" si="0"/>
        <v>45000</v>
      </c>
      <c r="I7" s="5">
        <v>565</v>
      </c>
      <c r="J7" s="5">
        <f t="shared" si="1"/>
        <v>25425000</v>
      </c>
      <c r="K7" s="5">
        <v>25425000</v>
      </c>
      <c r="L7" s="5">
        <f t="shared" si="2"/>
        <v>0</v>
      </c>
      <c r="M7" s="13" t="s">
        <v>260</v>
      </c>
      <c r="N7" s="5"/>
      <c r="O7" s="11"/>
      <c r="P7" s="10"/>
    </row>
    <row r="10" spans="1:16" x14ac:dyDescent="0.25">
      <c r="M10" s="667" t="s">
        <v>28</v>
      </c>
      <c r="N10" s="668">
        <f>SUM(J3:J7)</f>
        <v>127125000</v>
      </c>
      <c r="O10" s="668"/>
    </row>
    <row r="11" spans="1:16" x14ac:dyDescent="0.25">
      <c r="M11" s="667"/>
      <c r="N11" s="668"/>
      <c r="O11" s="668"/>
    </row>
    <row r="13" spans="1:16" x14ac:dyDescent="0.25">
      <c r="M13" s="667" t="s">
        <v>29</v>
      </c>
      <c r="N13" s="668">
        <f>SUM(K3:K7)</f>
        <v>127125000</v>
      </c>
      <c r="O13" s="668" t="e">
        <f>#REF!+#REF!+#REF!+#REF!+#REF!+L1+L2+L3+L4+L5+L6+L7</f>
        <v>#REF!</v>
      </c>
    </row>
    <row r="14" spans="1:16" x14ac:dyDescent="0.25">
      <c r="M14" s="667"/>
      <c r="N14" s="668"/>
      <c r="O14" s="668"/>
    </row>
    <row r="16" spans="1:16" x14ac:dyDescent="0.25">
      <c r="M16" s="667" t="s">
        <v>8</v>
      </c>
      <c r="N16" s="668">
        <f>N10-N13</f>
        <v>0</v>
      </c>
      <c r="O16" s="668" t="e">
        <f>N10-O13</f>
        <v>#REF!</v>
      </c>
    </row>
    <row r="17" spans="13:15" x14ac:dyDescent="0.25">
      <c r="M17" s="667"/>
      <c r="N17" s="668"/>
      <c r="O17" s="668"/>
    </row>
  </sheetData>
  <mergeCells count="22">
    <mergeCell ref="M13:M14"/>
    <mergeCell ref="N13:O14"/>
    <mergeCell ref="M16:M17"/>
    <mergeCell ref="N16:O17"/>
    <mergeCell ref="M1:M2"/>
    <mergeCell ref="N1:N2"/>
    <mergeCell ref="O1:O2"/>
    <mergeCell ref="P1:P2"/>
    <mergeCell ref="M10:M11"/>
    <mergeCell ref="N10:O11"/>
    <mergeCell ref="G1:G2"/>
    <mergeCell ref="H1:H2"/>
    <mergeCell ref="I1:I2"/>
    <mergeCell ref="J1:J2"/>
    <mergeCell ref="K1:K2"/>
    <mergeCell ref="L1:L2"/>
    <mergeCell ref="F1:F2"/>
    <mergeCell ref="A1:A2"/>
    <mergeCell ref="B1:B2"/>
    <mergeCell ref="C1:C2"/>
    <mergeCell ref="D1:D2"/>
    <mergeCell ref="E1:E2"/>
  </mergeCells>
  <pageMargins left="0.7" right="0.7" top="0.75" bottom="0.75" header="0.3" footer="0.3"/>
  <pageSetup paperSize="9" scale="60" orientation="landscape" r:id="rId1"/>
</worksheet>
</file>

<file path=xl/worksheets/sheet1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topLeftCell="E1" workbookViewId="0">
      <selection activeCell="K15" sqref="K15"/>
    </sheetView>
  </sheetViews>
  <sheetFormatPr baseColWidth="10" defaultRowHeight="15" x14ac:dyDescent="0.25"/>
  <cols>
    <col min="2" max="2" width="29.28515625" customWidth="1"/>
    <col min="3" max="3" width="13.5703125" customWidth="1"/>
    <col min="4" max="4" width="9.28515625" customWidth="1"/>
    <col min="5" max="5" width="15.28515625" customWidth="1"/>
    <col min="6" max="6" width="11" customWidth="1"/>
    <col min="7" max="7" width="13" customWidth="1"/>
    <col min="8" max="8" width="20.5703125" customWidth="1"/>
    <col min="9" max="9" width="8" customWidth="1"/>
    <col min="10" max="10" width="18.85546875" customWidth="1"/>
    <col min="11" max="12" width="13.85546875" customWidth="1"/>
    <col min="13" max="13" width="15" customWidth="1"/>
    <col min="14" max="14" width="13.85546875" customWidth="1"/>
    <col min="15" max="15" width="10.7109375" customWidth="1"/>
  </cols>
  <sheetData>
    <row r="1" spans="1:16" x14ac:dyDescent="0.25">
      <c r="A1" s="741" t="s">
        <v>281</v>
      </c>
      <c r="B1" s="665" t="s">
        <v>0</v>
      </c>
      <c r="C1" s="665" t="s">
        <v>9</v>
      </c>
      <c r="D1" s="665" t="s">
        <v>1</v>
      </c>
      <c r="E1" s="665" t="s">
        <v>24</v>
      </c>
      <c r="F1" s="665" t="s">
        <v>2</v>
      </c>
      <c r="G1" s="665" t="s">
        <v>3</v>
      </c>
      <c r="H1" s="665" t="s">
        <v>4</v>
      </c>
      <c r="I1" s="665" t="s">
        <v>5</v>
      </c>
      <c r="J1" s="665" t="s">
        <v>6</v>
      </c>
      <c r="K1" s="665" t="s">
        <v>7</v>
      </c>
      <c r="L1" s="665" t="s">
        <v>8</v>
      </c>
      <c r="M1" s="665" t="s">
        <v>33</v>
      </c>
      <c r="N1" s="665" t="s">
        <v>105</v>
      </c>
      <c r="O1" s="665" t="s">
        <v>9</v>
      </c>
      <c r="P1" s="665" t="s">
        <v>67</v>
      </c>
    </row>
    <row r="2" spans="1:16" x14ac:dyDescent="0.25">
      <c r="A2" s="741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  <c r="O2" s="666"/>
      <c r="P2" s="666"/>
    </row>
    <row r="3" spans="1:16" ht="16.5" x14ac:dyDescent="0.3">
      <c r="A3" s="405">
        <v>1</v>
      </c>
      <c r="B3" s="3" t="s">
        <v>166</v>
      </c>
      <c r="C3" s="210">
        <v>45648</v>
      </c>
      <c r="D3" s="12" t="s">
        <v>715</v>
      </c>
      <c r="E3" s="307"/>
      <c r="F3" s="4">
        <v>45000</v>
      </c>
      <c r="G3" s="307">
        <v>130</v>
      </c>
      <c r="H3" s="4">
        <f>F3-G3</f>
        <v>44870</v>
      </c>
      <c r="I3" s="5">
        <v>620</v>
      </c>
      <c r="J3" s="5">
        <f>H3*I3</f>
        <v>27819400</v>
      </c>
      <c r="K3" s="5">
        <v>27819400</v>
      </c>
      <c r="L3" s="5">
        <f>J3-K3</f>
        <v>0</v>
      </c>
      <c r="M3" s="13"/>
      <c r="N3" s="5">
        <v>27819400</v>
      </c>
      <c r="O3" s="11">
        <v>45652</v>
      </c>
      <c r="P3" s="10" t="s">
        <v>750</v>
      </c>
    </row>
    <row r="4" spans="1:16" ht="16.5" x14ac:dyDescent="0.3">
      <c r="A4" s="405">
        <f>A3+1</f>
        <v>2</v>
      </c>
      <c r="B4" s="3"/>
      <c r="C4" s="210"/>
      <c r="D4" s="6"/>
      <c r="E4" s="307"/>
      <c r="F4" s="4"/>
      <c r="G4" s="307"/>
      <c r="H4" s="4"/>
      <c r="I4" s="5"/>
      <c r="J4" s="5"/>
      <c r="K4" s="5"/>
      <c r="L4" s="5"/>
      <c r="M4" s="13"/>
      <c r="N4" s="5"/>
      <c r="O4" s="11"/>
      <c r="P4" s="10"/>
    </row>
    <row r="5" spans="1:16" ht="16.5" x14ac:dyDescent="0.3">
      <c r="A5" s="405">
        <f t="shared" ref="A5:A10" si="0">A4+1</f>
        <v>3</v>
      </c>
      <c r="B5" s="3"/>
      <c r="C5" s="210"/>
      <c r="D5" s="6"/>
      <c r="E5" s="307"/>
      <c r="F5" s="4"/>
      <c r="G5" s="307"/>
      <c r="H5" s="4"/>
      <c r="I5" s="5"/>
      <c r="J5" s="5"/>
      <c r="K5" s="5"/>
      <c r="L5" s="5"/>
      <c r="M5" s="119"/>
      <c r="N5" s="5"/>
      <c r="O5" s="11"/>
      <c r="P5" s="10"/>
    </row>
    <row r="6" spans="1:16" ht="16.5" x14ac:dyDescent="0.3">
      <c r="A6" s="405">
        <f t="shared" si="0"/>
        <v>4</v>
      </c>
      <c r="B6" s="3"/>
      <c r="C6" s="210"/>
      <c r="D6" s="6"/>
      <c r="E6" s="307"/>
      <c r="F6" s="4"/>
      <c r="G6" s="307"/>
      <c r="H6" s="4"/>
      <c r="I6" s="5"/>
      <c r="J6" s="5"/>
      <c r="K6" s="5"/>
      <c r="L6" s="5"/>
      <c r="M6" s="13"/>
      <c r="N6" s="5"/>
      <c r="O6" s="11"/>
      <c r="P6" s="10"/>
    </row>
    <row r="7" spans="1:16" ht="16.5" x14ac:dyDescent="0.3">
      <c r="A7" s="405">
        <f t="shared" si="0"/>
        <v>5</v>
      </c>
      <c r="B7" s="3"/>
      <c r="C7" s="210"/>
      <c r="D7" s="6"/>
      <c r="E7" s="307"/>
      <c r="F7" s="4"/>
      <c r="G7" s="307"/>
      <c r="H7" s="4"/>
      <c r="I7" s="5"/>
      <c r="J7" s="5"/>
      <c r="K7" s="5"/>
      <c r="L7" s="5"/>
      <c r="M7" s="13"/>
      <c r="N7" s="307"/>
      <c r="O7" s="11"/>
      <c r="P7" s="10"/>
    </row>
    <row r="8" spans="1:16" ht="16.5" x14ac:dyDescent="0.3">
      <c r="A8" s="405">
        <f t="shared" si="0"/>
        <v>6</v>
      </c>
      <c r="B8" s="3"/>
      <c r="C8" s="210"/>
      <c r="D8" s="12"/>
      <c r="E8" s="307"/>
      <c r="F8" s="4"/>
      <c r="G8" s="307"/>
      <c r="H8" s="4"/>
      <c r="I8" s="5"/>
      <c r="J8" s="5"/>
      <c r="K8" s="5"/>
      <c r="L8" s="5"/>
      <c r="M8" s="13"/>
      <c r="N8" s="307"/>
      <c r="O8" s="10"/>
      <c r="P8" s="10"/>
    </row>
    <row r="9" spans="1:16" ht="16.5" x14ac:dyDescent="0.3">
      <c r="A9" s="405">
        <f t="shared" si="0"/>
        <v>7</v>
      </c>
      <c r="B9" s="3"/>
      <c r="C9" s="3"/>
      <c r="D9" s="6"/>
      <c r="E9" s="307"/>
      <c r="F9" s="4"/>
      <c r="G9" s="307"/>
      <c r="H9" s="4"/>
      <c r="I9" s="5"/>
      <c r="J9" s="5"/>
      <c r="K9" s="5"/>
      <c r="L9" s="5"/>
      <c r="M9" s="13"/>
      <c r="N9" s="307"/>
      <c r="O9" s="11"/>
      <c r="P9" s="10"/>
    </row>
    <row r="10" spans="1:16" ht="16.5" x14ac:dyDescent="0.3">
      <c r="A10" s="405">
        <f t="shared" si="0"/>
        <v>8</v>
      </c>
      <c r="B10" s="3"/>
      <c r="C10" s="3"/>
      <c r="D10" s="6"/>
      <c r="E10" s="307"/>
      <c r="F10" s="4"/>
      <c r="G10" s="307"/>
      <c r="H10" s="4"/>
      <c r="I10" s="5"/>
      <c r="J10" s="5"/>
      <c r="K10" s="5"/>
      <c r="L10" s="5"/>
      <c r="M10" s="13"/>
      <c r="N10" s="307"/>
      <c r="O10" s="11"/>
      <c r="P10" s="10"/>
    </row>
    <row r="13" spans="1:16" x14ac:dyDescent="0.25">
      <c r="M13" s="667" t="s">
        <v>28</v>
      </c>
      <c r="N13" s="668">
        <f>SUM(J3:J10)</f>
        <v>27819400</v>
      </c>
      <c r="O13" s="668"/>
    </row>
    <row r="14" spans="1:16" x14ac:dyDescent="0.25">
      <c r="M14" s="667"/>
      <c r="N14" s="668"/>
      <c r="O14" s="668"/>
    </row>
    <row r="16" spans="1:16" x14ac:dyDescent="0.25">
      <c r="M16" s="667" t="s">
        <v>29</v>
      </c>
      <c r="N16" s="668">
        <f>SUM(K3:K10)</f>
        <v>27819400</v>
      </c>
      <c r="O16" s="668" t="e">
        <f>#REF!+#REF!+#REF!+#REF!+#REF!+L1+L2+L3+L4+L5+L6+L7</f>
        <v>#REF!</v>
      </c>
    </row>
    <row r="17" spans="13:15" x14ac:dyDescent="0.25">
      <c r="M17" s="667"/>
      <c r="N17" s="668"/>
      <c r="O17" s="668"/>
    </row>
    <row r="19" spans="13:15" x14ac:dyDescent="0.25">
      <c r="M19" s="667" t="s">
        <v>8</v>
      </c>
      <c r="N19" s="668">
        <f>N13-N16</f>
        <v>0</v>
      </c>
      <c r="O19" s="668" t="e">
        <f>N13-O16</f>
        <v>#REF!</v>
      </c>
    </row>
    <row r="20" spans="13:15" x14ac:dyDescent="0.25">
      <c r="M20" s="667"/>
      <c r="N20" s="668"/>
      <c r="O20" s="668"/>
    </row>
  </sheetData>
  <mergeCells count="22">
    <mergeCell ref="M16:M17"/>
    <mergeCell ref="N16:O17"/>
    <mergeCell ref="M19:M20"/>
    <mergeCell ref="N19:O20"/>
    <mergeCell ref="M1:M2"/>
    <mergeCell ref="N1:N2"/>
    <mergeCell ref="O1:O2"/>
    <mergeCell ref="P1:P2"/>
    <mergeCell ref="M13:M14"/>
    <mergeCell ref="N13:O14"/>
    <mergeCell ref="G1:G2"/>
    <mergeCell ref="H1:H2"/>
    <mergeCell ref="I1:I2"/>
    <mergeCell ref="J1:J2"/>
    <mergeCell ref="K1:K2"/>
    <mergeCell ref="L1:L2"/>
    <mergeCell ref="F1:F2"/>
    <mergeCell ref="A1:A2"/>
    <mergeCell ref="B1:B2"/>
    <mergeCell ref="C1:C2"/>
    <mergeCell ref="D1:D2"/>
    <mergeCell ref="E1:E2"/>
  </mergeCells>
  <pageMargins left="0.7" right="0.7" top="0.75" bottom="0.75" header="0.3" footer="0.3"/>
  <pageSetup scale="5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1"/>
  <sheetViews>
    <sheetView workbookViewId="0">
      <selection activeCell="O9" sqref="O9"/>
    </sheetView>
  </sheetViews>
  <sheetFormatPr baseColWidth="10" defaultRowHeight="15" x14ac:dyDescent="0.25"/>
  <cols>
    <col min="14" max="14" width="17.42578125" customWidth="1"/>
  </cols>
  <sheetData>
    <row r="1" spans="1:15" x14ac:dyDescent="0.25">
      <c r="A1" s="685" t="s">
        <v>281</v>
      </c>
      <c r="B1" s="685" t="s">
        <v>0</v>
      </c>
      <c r="C1" s="685"/>
      <c r="D1" s="685" t="s">
        <v>2</v>
      </c>
      <c r="E1" s="685"/>
      <c r="F1" s="685" t="s">
        <v>3</v>
      </c>
      <c r="G1" s="685"/>
      <c r="H1" s="686" t="s">
        <v>149</v>
      </c>
      <c r="I1" s="687"/>
      <c r="J1" s="685" t="s">
        <v>256</v>
      </c>
      <c r="K1" s="685"/>
      <c r="L1" s="685" t="s">
        <v>107</v>
      </c>
      <c r="M1" s="685"/>
      <c r="N1" s="685" t="s">
        <v>67</v>
      </c>
      <c r="O1" s="685" t="s">
        <v>9</v>
      </c>
    </row>
    <row r="2" spans="1:15" x14ac:dyDescent="0.25">
      <c r="A2" s="685"/>
      <c r="B2" s="685"/>
      <c r="C2" s="685"/>
      <c r="D2" s="685"/>
      <c r="E2" s="685"/>
      <c r="F2" s="685"/>
      <c r="G2" s="685"/>
      <c r="H2" s="688"/>
      <c r="I2" s="689"/>
      <c r="J2" s="685"/>
      <c r="K2" s="685"/>
      <c r="L2" s="685"/>
      <c r="M2" s="685"/>
      <c r="N2" s="685"/>
      <c r="O2" s="685"/>
    </row>
    <row r="3" spans="1:15" x14ac:dyDescent="0.25">
      <c r="A3" s="371">
        <v>1</v>
      </c>
      <c r="B3" s="669" t="s">
        <v>353</v>
      </c>
      <c r="C3" s="669"/>
      <c r="D3" s="691">
        <v>45000</v>
      </c>
      <c r="E3" s="669"/>
      <c r="F3" s="669"/>
      <c r="G3" s="669"/>
      <c r="H3" s="691">
        <f>D3-F3</f>
        <v>45000</v>
      </c>
      <c r="I3" s="669"/>
      <c r="J3" s="690">
        <v>45</v>
      </c>
      <c r="K3" s="690"/>
      <c r="L3" s="690">
        <f>H3*J3</f>
        <v>2025000</v>
      </c>
      <c r="M3" s="669"/>
      <c r="N3" s="377" t="s">
        <v>702</v>
      </c>
      <c r="O3" s="11">
        <v>45614</v>
      </c>
    </row>
    <row r="4" spans="1:15" x14ac:dyDescent="0.25">
      <c r="A4" s="371">
        <f>A3+1</f>
        <v>2</v>
      </c>
      <c r="B4" s="669"/>
      <c r="C4" s="669"/>
      <c r="D4" s="691"/>
      <c r="E4" s="669"/>
      <c r="F4" s="669">
        <v>400</v>
      </c>
      <c r="G4" s="669"/>
      <c r="H4" s="669"/>
      <c r="I4" s="669"/>
      <c r="J4" s="690">
        <v>650</v>
      </c>
      <c r="K4" s="690"/>
      <c r="L4" s="690">
        <f>F4*J4</f>
        <v>260000</v>
      </c>
      <c r="M4" s="669"/>
      <c r="N4" s="377" t="s">
        <v>3</v>
      </c>
      <c r="O4" s="11">
        <v>45623</v>
      </c>
    </row>
    <row r="5" spans="1:15" x14ac:dyDescent="0.25">
      <c r="A5" s="371">
        <f>A4+1</f>
        <v>3</v>
      </c>
      <c r="B5" s="669"/>
      <c r="C5" s="669"/>
      <c r="D5" s="691"/>
      <c r="E5" s="669"/>
      <c r="F5" s="669"/>
      <c r="G5" s="669"/>
      <c r="H5" s="669"/>
      <c r="I5" s="669"/>
      <c r="J5" s="690"/>
      <c r="K5" s="690"/>
      <c r="L5" s="690">
        <v>469000</v>
      </c>
      <c r="M5" s="669"/>
      <c r="N5" s="377" t="s">
        <v>703</v>
      </c>
      <c r="O5" s="11">
        <v>45629</v>
      </c>
    </row>
    <row r="6" spans="1:15" x14ac:dyDescent="0.25">
      <c r="A6" s="371">
        <f>A5+1</f>
        <v>4</v>
      </c>
      <c r="B6" s="669"/>
      <c r="C6" s="669"/>
      <c r="D6" s="691"/>
      <c r="E6" s="669"/>
      <c r="F6" s="669"/>
      <c r="G6" s="669"/>
      <c r="H6" s="669"/>
      <c r="I6" s="669"/>
      <c r="J6" s="690"/>
      <c r="K6" s="690"/>
      <c r="L6" s="690">
        <v>100000</v>
      </c>
      <c r="M6" s="669"/>
      <c r="N6" s="377"/>
      <c r="O6" s="11">
        <v>45629</v>
      </c>
    </row>
    <row r="7" spans="1:15" x14ac:dyDescent="0.25">
      <c r="A7" s="371">
        <f>A6+1</f>
        <v>5</v>
      </c>
      <c r="B7" s="669"/>
      <c r="C7" s="669"/>
      <c r="D7" s="691"/>
      <c r="E7" s="669"/>
      <c r="F7" s="669"/>
      <c r="G7" s="669"/>
      <c r="H7" s="669"/>
      <c r="I7" s="669"/>
      <c r="J7" s="690"/>
      <c r="K7" s="690"/>
      <c r="L7" s="690">
        <v>1000000</v>
      </c>
      <c r="M7" s="669"/>
      <c r="N7" s="377"/>
      <c r="O7" s="11">
        <v>45637</v>
      </c>
    </row>
    <row r="8" spans="1:15" x14ac:dyDescent="0.25">
      <c r="A8" s="371">
        <f>A7+1</f>
        <v>6</v>
      </c>
      <c r="B8" s="669"/>
      <c r="C8" s="669"/>
      <c r="D8" s="691"/>
      <c r="E8" s="669"/>
      <c r="F8" s="669"/>
      <c r="G8" s="669"/>
      <c r="H8" s="669"/>
      <c r="I8" s="669"/>
      <c r="J8" s="690"/>
      <c r="K8" s="690"/>
      <c r="L8" s="690">
        <v>196000</v>
      </c>
      <c r="M8" s="669"/>
      <c r="N8" s="377"/>
      <c r="O8" s="11">
        <v>45637</v>
      </c>
    </row>
    <row r="9" spans="1:15" x14ac:dyDescent="0.25">
      <c r="A9" s="351"/>
      <c r="B9" s="694"/>
      <c r="C9" s="694"/>
      <c r="D9" s="694"/>
      <c r="E9" s="694"/>
      <c r="F9" s="694"/>
      <c r="G9" s="694"/>
      <c r="H9" s="695"/>
      <c r="I9" s="695"/>
      <c r="J9" s="694"/>
      <c r="K9" s="694"/>
      <c r="L9" s="694"/>
      <c r="M9" s="694"/>
      <c r="N9" s="374"/>
      <c r="O9" s="10"/>
    </row>
    <row r="10" spans="1:15" x14ac:dyDescent="0.25">
      <c r="A10" s="10"/>
      <c r="B10" s="371"/>
      <c r="C10" s="371"/>
      <c r="D10" s="371"/>
      <c r="E10" s="371"/>
      <c r="F10" s="371"/>
      <c r="G10" s="371"/>
      <c r="H10" s="373"/>
      <c r="I10" s="373"/>
      <c r="J10" s="371"/>
      <c r="K10" s="371"/>
      <c r="L10" s="371"/>
      <c r="M10" s="371"/>
      <c r="N10" s="387"/>
      <c r="O10" s="347"/>
    </row>
    <row r="11" spans="1:15" ht="21" x14ac:dyDescent="0.35">
      <c r="A11" s="10"/>
      <c r="B11" s="10"/>
      <c r="C11" s="10"/>
      <c r="D11" s="10"/>
      <c r="E11" s="10"/>
      <c r="F11" s="10"/>
      <c r="G11" s="10"/>
      <c r="H11" s="10"/>
      <c r="I11" s="10"/>
      <c r="J11" s="685" t="s">
        <v>71</v>
      </c>
      <c r="K11" s="685"/>
      <c r="L11" s="692">
        <f>L3-L4-L5-L6-L7-L8</f>
        <v>0</v>
      </c>
      <c r="M11" s="693"/>
      <c r="N11" s="388"/>
    </row>
  </sheetData>
  <mergeCells count="53">
    <mergeCell ref="J11:K11"/>
    <mergeCell ref="L11:M11"/>
    <mergeCell ref="B9:C9"/>
    <mergeCell ref="D9:E9"/>
    <mergeCell ref="F9:G9"/>
    <mergeCell ref="H9:I9"/>
    <mergeCell ref="J9:K9"/>
    <mergeCell ref="L9:M9"/>
    <mergeCell ref="L8:M8"/>
    <mergeCell ref="B7:C7"/>
    <mergeCell ref="D7:E7"/>
    <mergeCell ref="F7:G7"/>
    <mergeCell ref="H7:I7"/>
    <mergeCell ref="J7:K7"/>
    <mergeCell ref="L7:M7"/>
    <mergeCell ref="B8:C8"/>
    <mergeCell ref="D8:E8"/>
    <mergeCell ref="F8:G8"/>
    <mergeCell ref="H8:I8"/>
    <mergeCell ref="J8:K8"/>
    <mergeCell ref="L6:M6"/>
    <mergeCell ref="B5:C5"/>
    <mergeCell ref="D5:E5"/>
    <mergeCell ref="F5:G5"/>
    <mergeCell ref="H5:I5"/>
    <mergeCell ref="J5:K5"/>
    <mergeCell ref="L5:M5"/>
    <mergeCell ref="B6:C6"/>
    <mergeCell ref="D6:E6"/>
    <mergeCell ref="F6:G6"/>
    <mergeCell ref="H6:I6"/>
    <mergeCell ref="J6:K6"/>
    <mergeCell ref="L4:M4"/>
    <mergeCell ref="L1:M2"/>
    <mergeCell ref="O1:O2"/>
    <mergeCell ref="B3:C3"/>
    <mergeCell ref="D3:E3"/>
    <mergeCell ref="F3:G3"/>
    <mergeCell ref="H3:I3"/>
    <mergeCell ref="J3:K3"/>
    <mergeCell ref="L3:M3"/>
    <mergeCell ref="J1:K2"/>
    <mergeCell ref="N1:N2"/>
    <mergeCell ref="B4:C4"/>
    <mergeCell ref="D4:E4"/>
    <mergeCell ref="F4:G4"/>
    <mergeCell ref="H4:I4"/>
    <mergeCell ref="J4:K4"/>
    <mergeCell ref="A1:A2"/>
    <mergeCell ref="B1:C2"/>
    <mergeCell ref="D1:E2"/>
    <mergeCell ref="F1:G2"/>
    <mergeCell ref="H1:I2"/>
  </mergeCells>
  <pageMargins left="0.7" right="0.7" top="0.75" bottom="0.75" header="0.3" footer="0.3"/>
  <pageSetup scale="65" orientation="landscape" r:id="rId1"/>
</worksheet>
</file>

<file path=xl/worksheets/sheet1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zoomScaleNormal="100" workbookViewId="0">
      <selection activeCell="G9" sqref="G9"/>
    </sheetView>
  </sheetViews>
  <sheetFormatPr baseColWidth="10" defaultRowHeight="15" x14ac:dyDescent="0.25"/>
  <cols>
    <col min="2" max="2" width="14.28515625" customWidth="1"/>
    <col min="3" max="3" width="13.5703125" customWidth="1"/>
    <col min="4" max="4" width="9.28515625" customWidth="1"/>
    <col min="5" max="5" width="15.28515625" customWidth="1"/>
    <col min="6" max="6" width="11" customWidth="1"/>
    <col min="7" max="7" width="13" customWidth="1"/>
    <col min="8" max="8" width="20.5703125" customWidth="1"/>
    <col min="9" max="9" width="8" customWidth="1"/>
    <col min="10" max="10" width="18.85546875" customWidth="1"/>
    <col min="11" max="11" width="13.85546875" customWidth="1"/>
    <col min="12" max="12" width="15" customWidth="1"/>
    <col min="13" max="13" width="8.28515625" customWidth="1"/>
    <col min="14" max="14" width="13.85546875" customWidth="1"/>
    <col min="15" max="15" width="10.7109375" customWidth="1"/>
    <col min="16" max="16" width="7.7109375" customWidth="1"/>
  </cols>
  <sheetData>
    <row r="1" spans="1:16" x14ac:dyDescent="0.25">
      <c r="A1" s="741" t="s">
        <v>281</v>
      </c>
      <c r="B1" s="665" t="s">
        <v>0</v>
      </c>
      <c r="C1" s="665" t="s">
        <v>9</v>
      </c>
      <c r="D1" s="665" t="s">
        <v>1</v>
      </c>
      <c r="E1" s="665" t="s">
        <v>24</v>
      </c>
      <c r="F1" s="665" t="s">
        <v>2</v>
      </c>
      <c r="G1" s="665" t="s">
        <v>3</v>
      </c>
      <c r="H1" s="665" t="s">
        <v>4</v>
      </c>
      <c r="I1" s="665" t="s">
        <v>5</v>
      </c>
      <c r="J1" s="665" t="s">
        <v>6</v>
      </c>
      <c r="K1" s="665" t="s">
        <v>7</v>
      </c>
      <c r="L1" s="665" t="s">
        <v>8</v>
      </c>
      <c r="M1" s="665" t="s">
        <v>33</v>
      </c>
      <c r="N1" s="665" t="s">
        <v>105</v>
      </c>
      <c r="O1" s="665" t="s">
        <v>9</v>
      </c>
      <c r="P1" s="665" t="s">
        <v>67</v>
      </c>
    </row>
    <row r="2" spans="1:16" x14ac:dyDescent="0.25">
      <c r="A2" s="741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  <c r="O2" s="666"/>
      <c r="P2" s="666"/>
    </row>
    <row r="3" spans="1:16" ht="16.5" x14ac:dyDescent="0.3">
      <c r="A3" s="407">
        <v>1</v>
      </c>
      <c r="B3" s="3" t="s">
        <v>361</v>
      </c>
      <c r="C3" s="210">
        <v>45653</v>
      </c>
      <c r="D3" s="12" t="s">
        <v>27</v>
      </c>
      <c r="E3" s="307"/>
      <c r="F3" s="4">
        <v>45000</v>
      </c>
      <c r="G3" s="307">
        <v>0</v>
      </c>
      <c r="H3" s="4">
        <f t="shared" ref="H3:H8" si="0">F3-G3</f>
        <v>45000</v>
      </c>
      <c r="I3" s="5">
        <v>620</v>
      </c>
      <c r="J3" s="5">
        <f t="shared" ref="J3:J8" si="1">H3*I3</f>
        <v>27900000</v>
      </c>
      <c r="K3" s="5">
        <v>27900000</v>
      </c>
      <c r="L3" s="5">
        <f t="shared" ref="L3:L8" si="2">J3-K3</f>
        <v>0</v>
      </c>
      <c r="M3" s="13"/>
      <c r="N3" s="5">
        <v>21000000</v>
      </c>
      <c r="O3" s="11">
        <v>45653</v>
      </c>
      <c r="P3" s="10" t="s">
        <v>750</v>
      </c>
    </row>
    <row r="4" spans="1:16" ht="16.5" x14ac:dyDescent="0.3">
      <c r="A4" s="407">
        <f>A3+1</f>
        <v>2</v>
      </c>
      <c r="B4" s="3" t="s">
        <v>813</v>
      </c>
      <c r="C4" s="210">
        <v>45673</v>
      </c>
      <c r="D4" s="12" t="s">
        <v>27</v>
      </c>
      <c r="E4" s="307"/>
      <c r="F4" s="4">
        <v>45000</v>
      </c>
      <c r="G4" s="307">
        <v>100</v>
      </c>
      <c r="H4" s="4">
        <f t="shared" si="0"/>
        <v>44900</v>
      </c>
      <c r="I4" s="5">
        <v>620</v>
      </c>
      <c r="J4" s="5">
        <f t="shared" si="1"/>
        <v>27838000</v>
      </c>
      <c r="K4" s="5">
        <v>27838000</v>
      </c>
      <c r="L4" s="5">
        <f t="shared" si="2"/>
        <v>0</v>
      </c>
      <c r="M4" s="13"/>
      <c r="N4" s="5">
        <v>6900000</v>
      </c>
      <c r="O4" s="11">
        <v>45666</v>
      </c>
      <c r="P4" s="10" t="s">
        <v>750</v>
      </c>
    </row>
    <row r="5" spans="1:16" ht="16.5" x14ac:dyDescent="0.3">
      <c r="A5" s="407">
        <f t="shared" ref="A5:A10" si="3">A4+1</f>
        <v>3</v>
      </c>
      <c r="B5" s="3" t="s">
        <v>661</v>
      </c>
      <c r="C5" s="210">
        <v>45690</v>
      </c>
      <c r="D5" s="12" t="s">
        <v>27</v>
      </c>
      <c r="E5" s="307"/>
      <c r="F5" s="4">
        <v>45000</v>
      </c>
      <c r="G5" s="307">
        <v>340</v>
      </c>
      <c r="H5" s="4">
        <f t="shared" si="0"/>
        <v>44660</v>
      </c>
      <c r="I5" s="5">
        <v>630</v>
      </c>
      <c r="J5" s="5">
        <f t="shared" si="1"/>
        <v>28135800</v>
      </c>
      <c r="K5" s="5">
        <v>28135800</v>
      </c>
      <c r="L5" s="5">
        <f t="shared" si="2"/>
        <v>0</v>
      </c>
      <c r="M5" s="119"/>
      <c r="N5" s="5">
        <v>27835000</v>
      </c>
      <c r="O5" s="11">
        <v>45678</v>
      </c>
      <c r="P5" s="10" t="s">
        <v>750</v>
      </c>
    </row>
    <row r="6" spans="1:16" ht="16.5" x14ac:dyDescent="0.3">
      <c r="A6" s="407">
        <f t="shared" si="3"/>
        <v>4</v>
      </c>
      <c r="B6" s="3" t="s">
        <v>1001</v>
      </c>
      <c r="C6" s="210">
        <v>45709</v>
      </c>
      <c r="D6" s="12" t="s">
        <v>27</v>
      </c>
      <c r="E6" s="307"/>
      <c r="F6" s="4">
        <v>45000</v>
      </c>
      <c r="G6" s="307">
        <v>0</v>
      </c>
      <c r="H6" s="4">
        <f t="shared" si="0"/>
        <v>45000</v>
      </c>
      <c r="I6" s="5">
        <v>630</v>
      </c>
      <c r="J6" s="5">
        <f t="shared" si="1"/>
        <v>28350000</v>
      </c>
      <c r="K6" s="5">
        <v>28350000</v>
      </c>
      <c r="L6" s="5">
        <f t="shared" si="2"/>
        <v>0</v>
      </c>
      <c r="M6" s="13"/>
      <c r="N6" s="5">
        <v>20000000</v>
      </c>
      <c r="O6" s="11">
        <v>45712</v>
      </c>
      <c r="P6" s="10" t="s">
        <v>750</v>
      </c>
    </row>
    <row r="7" spans="1:16" ht="16.5" x14ac:dyDescent="0.3">
      <c r="A7" s="407">
        <f t="shared" si="3"/>
        <v>5</v>
      </c>
      <c r="B7" s="3" t="s">
        <v>829</v>
      </c>
      <c r="C7" s="210">
        <v>45749</v>
      </c>
      <c r="D7" s="12" t="s">
        <v>27</v>
      </c>
      <c r="E7" s="307"/>
      <c r="F7" s="4">
        <v>45000</v>
      </c>
      <c r="G7" s="307">
        <v>50</v>
      </c>
      <c r="H7" s="4">
        <f t="shared" si="0"/>
        <v>44950</v>
      </c>
      <c r="I7" s="5">
        <v>630</v>
      </c>
      <c r="J7" s="5">
        <f t="shared" si="1"/>
        <v>28318500</v>
      </c>
      <c r="K7" s="5">
        <v>28318500</v>
      </c>
      <c r="L7" s="5">
        <f t="shared" si="2"/>
        <v>0</v>
      </c>
      <c r="M7" s="13"/>
      <c r="N7" s="5">
        <v>8350000</v>
      </c>
      <c r="O7" s="11">
        <v>45723</v>
      </c>
      <c r="P7" s="10" t="s">
        <v>750</v>
      </c>
    </row>
    <row r="8" spans="1:16" ht="16.5" x14ac:dyDescent="0.3">
      <c r="A8" s="407">
        <f t="shared" si="3"/>
        <v>6</v>
      </c>
      <c r="B8" s="3" t="s">
        <v>525</v>
      </c>
      <c r="C8" s="210">
        <v>45760</v>
      </c>
      <c r="D8" s="12" t="s">
        <v>27</v>
      </c>
      <c r="E8" s="307"/>
      <c r="F8" s="4">
        <v>45000</v>
      </c>
      <c r="G8" s="307">
        <v>150</v>
      </c>
      <c r="H8" s="4">
        <f t="shared" si="0"/>
        <v>44850</v>
      </c>
      <c r="I8" s="5">
        <v>625</v>
      </c>
      <c r="J8" s="5">
        <f t="shared" si="1"/>
        <v>28031250</v>
      </c>
      <c r="K8" s="5"/>
      <c r="L8" s="5">
        <f t="shared" si="2"/>
        <v>28031250</v>
      </c>
      <c r="M8" s="13"/>
      <c r="N8" s="5">
        <v>25000000</v>
      </c>
      <c r="O8" s="11">
        <v>45756</v>
      </c>
      <c r="P8" s="10" t="s">
        <v>750</v>
      </c>
    </row>
    <row r="9" spans="1:16" ht="16.5" x14ac:dyDescent="0.3">
      <c r="A9" s="407">
        <f t="shared" si="3"/>
        <v>7</v>
      </c>
      <c r="B9" s="3"/>
      <c r="C9" s="3"/>
      <c r="D9" s="6"/>
      <c r="E9" s="307"/>
      <c r="F9" s="4"/>
      <c r="G9" s="307"/>
      <c r="H9" s="4"/>
      <c r="I9" s="5"/>
      <c r="J9" s="5"/>
      <c r="K9" s="5"/>
      <c r="L9" s="5"/>
      <c r="M9" s="13"/>
      <c r="N9" s="5">
        <v>3318500</v>
      </c>
      <c r="O9" s="11">
        <v>45761</v>
      </c>
      <c r="P9" s="10" t="s">
        <v>750</v>
      </c>
    </row>
    <row r="10" spans="1:16" ht="16.5" x14ac:dyDescent="0.3">
      <c r="A10" s="407">
        <f t="shared" si="3"/>
        <v>8</v>
      </c>
      <c r="B10" s="3"/>
      <c r="C10" s="3"/>
      <c r="D10" s="6"/>
      <c r="E10" s="307"/>
      <c r="F10" s="4"/>
      <c r="G10" s="307"/>
      <c r="H10" s="4"/>
      <c r="I10" s="5"/>
      <c r="J10" s="5"/>
      <c r="K10" s="5"/>
      <c r="L10" s="5"/>
      <c r="M10" s="13"/>
      <c r="N10" s="307"/>
      <c r="O10" s="11"/>
      <c r="P10" s="10"/>
    </row>
    <row r="13" spans="1:16" x14ac:dyDescent="0.25">
      <c r="L13" s="667" t="s">
        <v>28</v>
      </c>
      <c r="M13" s="668">
        <f>SUM(J3:J10)</f>
        <v>168573550</v>
      </c>
      <c r="N13" s="668"/>
    </row>
    <row r="14" spans="1:16" x14ac:dyDescent="0.25">
      <c r="L14" s="667"/>
      <c r="M14" s="668"/>
      <c r="N14" s="668"/>
    </row>
    <row r="16" spans="1:16" x14ac:dyDescent="0.25">
      <c r="L16" s="667" t="s">
        <v>29</v>
      </c>
      <c r="M16" s="668">
        <f>SUM(K3:K10)</f>
        <v>140542300</v>
      </c>
      <c r="N16" s="668" t="e">
        <f>#REF!+#REF!+#REF!+#REF!+#REF!+K1+K2+K3+K4+K5+K6+K7</f>
        <v>#REF!</v>
      </c>
    </row>
    <row r="17" spans="12:14" x14ac:dyDescent="0.25">
      <c r="L17" s="667"/>
      <c r="M17" s="668"/>
      <c r="N17" s="668"/>
    </row>
    <row r="19" spans="12:14" x14ac:dyDescent="0.25">
      <c r="L19" s="667" t="s">
        <v>8</v>
      </c>
      <c r="M19" s="668">
        <f>M13-M16</f>
        <v>28031250</v>
      </c>
      <c r="N19" s="668" t="e">
        <f>M13-N16</f>
        <v>#REF!</v>
      </c>
    </row>
    <row r="20" spans="12:14" x14ac:dyDescent="0.25">
      <c r="L20" s="667"/>
      <c r="M20" s="668"/>
      <c r="N20" s="668"/>
    </row>
  </sheetData>
  <mergeCells count="22">
    <mergeCell ref="L16:L17"/>
    <mergeCell ref="M16:N17"/>
    <mergeCell ref="L19:L20"/>
    <mergeCell ref="M19:N20"/>
    <mergeCell ref="M1:M2"/>
    <mergeCell ref="N1:N2"/>
    <mergeCell ref="O1:O2"/>
    <mergeCell ref="P1:P2"/>
    <mergeCell ref="L13:L14"/>
    <mergeCell ref="M13:N14"/>
    <mergeCell ref="G1:G2"/>
    <mergeCell ref="H1:H2"/>
    <mergeCell ref="I1:I2"/>
    <mergeCell ref="J1:J2"/>
    <mergeCell ref="K1:K2"/>
    <mergeCell ref="L1:L2"/>
    <mergeCell ref="F1:F2"/>
    <mergeCell ref="A1:A2"/>
    <mergeCell ref="B1:B2"/>
    <mergeCell ref="C1:C2"/>
    <mergeCell ref="D1:D2"/>
    <mergeCell ref="E1:E2"/>
  </mergeCells>
  <pageMargins left="0.7" right="0.7" top="0.75" bottom="0.75" header="0.3" footer="0.3"/>
  <pageSetup scale="55" orientation="landscape" r:id="rId1"/>
</worksheet>
</file>

<file path=xl/worksheets/sheet1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topLeftCell="D1" workbookViewId="0">
      <selection activeCell="K6" sqref="K6"/>
    </sheetView>
  </sheetViews>
  <sheetFormatPr baseColWidth="10" defaultRowHeight="15" x14ac:dyDescent="0.25"/>
  <cols>
    <col min="1" max="1" width="10.5703125" customWidth="1"/>
    <col min="2" max="2" width="14" customWidth="1"/>
    <col min="3" max="3" width="13.5703125" customWidth="1"/>
    <col min="4" max="4" width="9.28515625" customWidth="1"/>
    <col min="5" max="5" width="15.28515625" customWidth="1"/>
    <col min="6" max="6" width="11" customWidth="1"/>
    <col min="7" max="7" width="13" customWidth="1"/>
    <col min="8" max="8" width="20.5703125" customWidth="1"/>
    <col min="9" max="9" width="8" customWidth="1"/>
    <col min="10" max="10" width="18.85546875" customWidth="1"/>
    <col min="11" max="11" width="13.85546875" customWidth="1"/>
    <col min="12" max="12" width="15" customWidth="1"/>
    <col min="13" max="13" width="8.28515625" customWidth="1"/>
    <col min="14" max="14" width="13.85546875" customWidth="1"/>
    <col min="15" max="15" width="10.7109375" customWidth="1"/>
    <col min="16" max="16" width="9.7109375" customWidth="1"/>
  </cols>
  <sheetData>
    <row r="1" spans="1:16" x14ac:dyDescent="0.25">
      <c r="A1" s="741" t="s">
        <v>281</v>
      </c>
      <c r="B1" s="665" t="s">
        <v>0</v>
      </c>
      <c r="C1" s="665" t="s">
        <v>9</v>
      </c>
      <c r="D1" s="665" t="s">
        <v>1</v>
      </c>
      <c r="E1" s="665" t="s">
        <v>24</v>
      </c>
      <c r="F1" s="665" t="s">
        <v>2</v>
      </c>
      <c r="G1" s="665" t="s">
        <v>3</v>
      </c>
      <c r="H1" s="665" t="s">
        <v>4</v>
      </c>
      <c r="I1" s="665" t="s">
        <v>5</v>
      </c>
      <c r="J1" s="665" t="s">
        <v>6</v>
      </c>
      <c r="K1" s="665" t="s">
        <v>7</v>
      </c>
      <c r="L1" s="665" t="s">
        <v>8</v>
      </c>
      <c r="M1" s="665" t="s">
        <v>33</v>
      </c>
      <c r="N1" s="665" t="s">
        <v>105</v>
      </c>
      <c r="O1" s="665" t="s">
        <v>9</v>
      </c>
      <c r="P1" s="665" t="s">
        <v>67</v>
      </c>
    </row>
    <row r="2" spans="1:16" x14ac:dyDescent="0.25">
      <c r="A2" s="741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  <c r="O2" s="666"/>
      <c r="P2" s="666"/>
    </row>
    <row r="3" spans="1:16" ht="16.5" x14ac:dyDescent="0.3">
      <c r="A3" s="408">
        <v>1</v>
      </c>
      <c r="B3" s="3" t="s">
        <v>752</v>
      </c>
      <c r="C3" s="210">
        <v>45657</v>
      </c>
      <c r="D3" s="6" t="s">
        <v>25</v>
      </c>
      <c r="E3" s="307"/>
      <c r="F3" s="4">
        <v>45000</v>
      </c>
      <c r="G3" s="307">
        <v>100</v>
      </c>
      <c r="H3" s="4">
        <f>F3-G3</f>
        <v>44900</v>
      </c>
      <c r="I3" s="5">
        <v>615</v>
      </c>
      <c r="J3" s="5">
        <f>H3*I3</f>
        <v>27613500</v>
      </c>
      <c r="K3" s="5">
        <v>27613500</v>
      </c>
      <c r="L3" s="5">
        <f>J3-K3</f>
        <v>0</v>
      </c>
      <c r="M3" s="13"/>
      <c r="N3" s="5">
        <v>27613500</v>
      </c>
      <c r="O3" s="11">
        <v>45663</v>
      </c>
      <c r="P3" s="10"/>
    </row>
    <row r="4" spans="1:16" ht="16.5" x14ac:dyDescent="0.3">
      <c r="A4" s="408">
        <f>A3+1</f>
        <v>2</v>
      </c>
      <c r="B4" s="3" t="s">
        <v>495</v>
      </c>
      <c r="C4" s="210">
        <v>45997</v>
      </c>
      <c r="D4" s="6" t="s">
        <v>25</v>
      </c>
      <c r="E4" s="307"/>
      <c r="F4" s="4">
        <v>45000</v>
      </c>
      <c r="G4" s="307">
        <v>260</v>
      </c>
      <c r="H4" s="4">
        <f>F4-G4</f>
        <v>44740</v>
      </c>
      <c r="I4" s="5">
        <v>620</v>
      </c>
      <c r="J4" s="5">
        <f>H4*I4</f>
        <v>27738800</v>
      </c>
      <c r="K4" s="5">
        <v>27738800</v>
      </c>
      <c r="L4" s="5">
        <f>J4-K4</f>
        <v>0</v>
      </c>
      <c r="M4" s="13"/>
      <c r="N4" s="5"/>
      <c r="O4" s="11"/>
      <c r="P4" s="10"/>
    </row>
    <row r="5" spans="1:16" ht="16.5" x14ac:dyDescent="0.3">
      <c r="A5" s="408">
        <f t="shared" ref="A5:A10" si="0">A4+1</f>
        <v>3</v>
      </c>
      <c r="B5" s="3" t="s">
        <v>651</v>
      </c>
      <c r="C5" s="210">
        <v>45673</v>
      </c>
      <c r="D5" s="134" t="s">
        <v>27</v>
      </c>
      <c r="E5" s="307"/>
      <c r="F5" s="4">
        <v>45000</v>
      </c>
      <c r="G5" s="307">
        <v>100</v>
      </c>
      <c r="H5" s="4">
        <f>F5-G5</f>
        <v>44900</v>
      </c>
      <c r="I5" s="5">
        <v>620</v>
      </c>
      <c r="J5" s="5">
        <f>H5*I5</f>
        <v>27838000</v>
      </c>
      <c r="K5" s="5">
        <v>27838000</v>
      </c>
      <c r="L5" s="5">
        <f>J5-K5</f>
        <v>0</v>
      </c>
      <c r="M5" s="119"/>
      <c r="N5" s="5"/>
      <c r="O5" s="11"/>
      <c r="P5" s="10"/>
    </row>
    <row r="6" spans="1:16" ht="16.5" x14ac:dyDescent="0.3">
      <c r="A6" s="408">
        <f t="shared" si="0"/>
        <v>4</v>
      </c>
      <c r="B6" s="3"/>
      <c r="C6" s="210"/>
      <c r="D6" s="6"/>
      <c r="E6" s="307"/>
      <c r="F6" s="4"/>
      <c r="G6" s="307"/>
      <c r="H6" s="4"/>
      <c r="I6" s="5"/>
      <c r="J6" s="5"/>
      <c r="K6" s="5"/>
      <c r="L6" s="5"/>
      <c r="M6" s="13"/>
      <c r="N6" s="5"/>
      <c r="O6" s="11"/>
      <c r="P6" s="10"/>
    </row>
    <row r="7" spans="1:16" ht="16.5" x14ac:dyDescent="0.3">
      <c r="A7" s="408">
        <f t="shared" si="0"/>
        <v>5</v>
      </c>
      <c r="B7" s="3"/>
      <c r="C7" s="210"/>
      <c r="D7" s="6"/>
      <c r="E7" s="307"/>
      <c r="F7" s="4"/>
      <c r="G7" s="307"/>
      <c r="H7" s="4"/>
      <c r="I7" s="5"/>
      <c r="J7" s="5"/>
      <c r="K7" s="5"/>
      <c r="L7" s="5"/>
      <c r="M7" s="13"/>
      <c r="N7" s="307"/>
      <c r="O7" s="11"/>
      <c r="P7" s="10"/>
    </row>
    <row r="8" spans="1:16" ht="16.5" x14ac:dyDescent="0.3">
      <c r="A8" s="408">
        <f t="shared" si="0"/>
        <v>6</v>
      </c>
      <c r="B8" s="3"/>
      <c r="C8" s="210"/>
      <c r="D8" s="12"/>
      <c r="E8" s="307"/>
      <c r="F8" s="4"/>
      <c r="G8" s="307"/>
      <c r="H8" s="4"/>
      <c r="I8" s="5"/>
      <c r="J8" s="5"/>
      <c r="K8" s="5"/>
      <c r="L8" s="5"/>
      <c r="M8" s="13"/>
      <c r="N8" s="307"/>
      <c r="O8" s="10"/>
      <c r="P8" s="10"/>
    </row>
    <row r="9" spans="1:16" ht="16.5" x14ac:dyDescent="0.3">
      <c r="A9" s="408">
        <f t="shared" si="0"/>
        <v>7</v>
      </c>
      <c r="B9" s="3"/>
      <c r="C9" s="3"/>
      <c r="D9" s="6"/>
      <c r="E9" s="307"/>
      <c r="F9" s="4"/>
      <c r="G9" s="307"/>
      <c r="H9" s="4"/>
      <c r="I9" s="5"/>
      <c r="J9" s="5"/>
      <c r="K9" s="5"/>
      <c r="L9" s="5"/>
      <c r="M9" s="13"/>
      <c r="N9" s="307"/>
      <c r="O9" s="11"/>
      <c r="P9" s="10"/>
    </row>
    <row r="10" spans="1:16" ht="16.5" x14ac:dyDescent="0.3">
      <c r="A10" s="408">
        <f t="shared" si="0"/>
        <v>8</v>
      </c>
      <c r="B10" s="3"/>
      <c r="C10" s="3"/>
      <c r="D10" s="6"/>
      <c r="E10" s="307"/>
      <c r="F10" s="4"/>
      <c r="G10" s="307"/>
      <c r="H10" s="4"/>
      <c r="I10" s="5"/>
      <c r="J10" s="5"/>
      <c r="K10" s="5"/>
      <c r="L10" s="5"/>
      <c r="M10" s="13"/>
      <c r="N10" s="307"/>
      <c r="O10" s="11"/>
      <c r="P10" s="10"/>
    </row>
    <row r="13" spans="1:16" x14ac:dyDescent="0.25">
      <c r="L13" s="667" t="s">
        <v>28</v>
      </c>
      <c r="M13" s="668">
        <f>SUM(J3:J10)</f>
        <v>83190300</v>
      </c>
      <c r="N13" s="668"/>
    </row>
    <row r="14" spans="1:16" x14ac:dyDescent="0.25">
      <c r="L14" s="667"/>
      <c r="M14" s="668"/>
      <c r="N14" s="668"/>
    </row>
    <row r="16" spans="1:16" x14ac:dyDescent="0.25">
      <c r="L16" s="667" t="s">
        <v>29</v>
      </c>
      <c r="M16" s="668">
        <f>SUM(K3:K10)</f>
        <v>83190300</v>
      </c>
      <c r="N16" s="668" t="e">
        <f>#REF!+#REF!+#REF!+#REF!+#REF!+K1+K2+K3+K4+K5+K6+K7</f>
        <v>#REF!</v>
      </c>
    </row>
    <row r="17" spans="12:14" x14ac:dyDescent="0.25">
      <c r="L17" s="667"/>
      <c r="M17" s="668"/>
      <c r="N17" s="668"/>
    </row>
    <row r="19" spans="12:14" x14ac:dyDescent="0.25">
      <c r="L19" s="667" t="s">
        <v>8</v>
      </c>
      <c r="M19" s="668">
        <f>M13-M16</f>
        <v>0</v>
      </c>
      <c r="N19" s="668" t="e">
        <f>M13-N16</f>
        <v>#REF!</v>
      </c>
    </row>
    <row r="20" spans="12:14" x14ac:dyDescent="0.25">
      <c r="L20" s="667"/>
      <c r="M20" s="668"/>
      <c r="N20" s="668"/>
    </row>
  </sheetData>
  <mergeCells count="22">
    <mergeCell ref="F1:F2"/>
    <mergeCell ref="A1:A2"/>
    <mergeCell ref="B1:B2"/>
    <mergeCell ref="C1:C2"/>
    <mergeCell ref="D1:D2"/>
    <mergeCell ref="E1:E2"/>
    <mergeCell ref="O1:O2"/>
    <mergeCell ref="P1:P2"/>
    <mergeCell ref="L13:L14"/>
    <mergeCell ref="M13:N14"/>
    <mergeCell ref="G1:G2"/>
    <mergeCell ref="H1:H2"/>
    <mergeCell ref="I1:I2"/>
    <mergeCell ref="J1:J2"/>
    <mergeCell ref="K1:K2"/>
    <mergeCell ref="L1:L2"/>
    <mergeCell ref="L16:L17"/>
    <mergeCell ref="M16:N17"/>
    <mergeCell ref="L19:L20"/>
    <mergeCell ref="M19:N20"/>
    <mergeCell ref="M1:M2"/>
    <mergeCell ref="N1:N2"/>
  </mergeCells>
  <pageMargins left="0.7" right="0.7" top="0.75" bottom="0.75" header="0.3" footer="0.3"/>
  <pageSetup scale="55" orientation="landscape" r:id="rId1"/>
</worksheet>
</file>

<file path=xl/worksheets/sheet1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topLeftCell="D1" workbookViewId="0">
      <selection activeCell="J18" sqref="J18"/>
    </sheetView>
  </sheetViews>
  <sheetFormatPr baseColWidth="10" defaultRowHeight="15" x14ac:dyDescent="0.25"/>
  <cols>
    <col min="1" max="1" width="10.5703125" customWidth="1"/>
    <col min="2" max="2" width="13.85546875" customWidth="1"/>
    <col min="3" max="3" width="13.5703125" customWidth="1"/>
    <col min="5" max="5" width="15.28515625" customWidth="1"/>
    <col min="6" max="6" width="11" customWidth="1"/>
    <col min="7" max="7" width="13" customWidth="1"/>
    <col min="8" max="8" width="20.5703125" customWidth="1"/>
    <col min="9" max="9" width="8" customWidth="1"/>
    <col min="10" max="10" width="18.85546875" customWidth="1"/>
    <col min="11" max="11" width="13.85546875" customWidth="1"/>
    <col min="12" max="12" width="15" customWidth="1"/>
    <col min="13" max="13" width="8.28515625" customWidth="1"/>
    <col min="14" max="14" width="13.85546875" customWidth="1"/>
    <col min="15" max="15" width="10.7109375" customWidth="1"/>
  </cols>
  <sheetData>
    <row r="1" spans="1:16" x14ac:dyDescent="0.25">
      <c r="A1" s="741" t="s">
        <v>281</v>
      </c>
      <c r="B1" s="665" t="s">
        <v>0</v>
      </c>
      <c r="C1" s="665" t="s">
        <v>9</v>
      </c>
      <c r="D1" s="665" t="s">
        <v>1</v>
      </c>
      <c r="E1" s="665" t="s">
        <v>24</v>
      </c>
      <c r="F1" s="665" t="s">
        <v>2</v>
      </c>
      <c r="G1" s="665" t="s">
        <v>3</v>
      </c>
      <c r="H1" s="665" t="s">
        <v>4</v>
      </c>
      <c r="I1" s="665" t="s">
        <v>5</v>
      </c>
      <c r="J1" s="665" t="s">
        <v>6</v>
      </c>
      <c r="K1" s="665" t="s">
        <v>7</v>
      </c>
      <c r="L1" s="665" t="s">
        <v>8</v>
      </c>
      <c r="M1" s="665" t="s">
        <v>33</v>
      </c>
      <c r="N1" s="665" t="s">
        <v>105</v>
      </c>
      <c r="O1" s="665" t="s">
        <v>9</v>
      </c>
      <c r="P1" s="665" t="s">
        <v>67</v>
      </c>
    </row>
    <row r="2" spans="1:16" x14ac:dyDescent="0.25">
      <c r="A2" s="741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  <c r="O2" s="666"/>
      <c r="P2" s="666"/>
    </row>
    <row r="3" spans="1:16" ht="16.5" x14ac:dyDescent="0.3">
      <c r="A3" s="433">
        <v>1</v>
      </c>
      <c r="B3" s="3" t="s">
        <v>166</v>
      </c>
      <c r="C3" s="210">
        <v>45674</v>
      </c>
      <c r="D3" s="134" t="s">
        <v>27</v>
      </c>
      <c r="E3" s="307"/>
      <c r="F3" s="4">
        <v>45000</v>
      </c>
      <c r="G3" s="307">
        <v>90</v>
      </c>
      <c r="H3" s="4">
        <f>F3-G3</f>
        <v>44910</v>
      </c>
      <c r="I3" s="5">
        <v>625</v>
      </c>
      <c r="J3" s="5">
        <f>H3*I3</f>
        <v>28068750</v>
      </c>
      <c r="K3" s="5">
        <v>28068750</v>
      </c>
      <c r="L3" s="5">
        <f>J3-K3</f>
        <v>0</v>
      </c>
      <c r="M3" s="13"/>
      <c r="N3" s="5"/>
      <c r="O3" s="11"/>
      <c r="P3" s="10"/>
    </row>
    <row r="4" spans="1:16" ht="16.5" x14ac:dyDescent="0.3">
      <c r="A4" s="433">
        <f>A3+1</f>
        <v>2</v>
      </c>
      <c r="B4" s="3" t="s">
        <v>77</v>
      </c>
      <c r="C4" s="210">
        <v>45674</v>
      </c>
      <c r="D4" s="134" t="s">
        <v>27</v>
      </c>
      <c r="E4" s="307"/>
      <c r="F4" s="4">
        <v>45000</v>
      </c>
      <c r="G4" s="307">
        <v>105</v>
      </c>
      <c r="H4" s="4">
        <f>F4-G4</f>
        <v>44895</v>
      </c>
      <c r="I4" s="5">
        <v>625</v>
      </c>
      <c r="J4" s="5">
        <f>H4*I4</f>
        <v>28059375</v>
      </c>
      <c r="K4" s="5">
        <v>28059375</v>
      </c>
      <c r="L4" s="5">
        <f>J4-K4</f>
        <v>0</v>
      </c>
      <c r="M4" s="13"/>
      <c r="N4" s="5"/>
      <c r="O4" s="11"/>
      <c r="P4" s="10"/>
    </row>
    <row r="5" spans="1:16" ht="16.5" x14ac:dyDescent="0.3">
      <c r="A5" s="433">
        <f t="shared" ref="A5:A10" si="0">A4+1</f>
        <v>3</v>
      </c>
      <c r="B5" s="3"/>
      <c r="C5" s="210"/>
      <c r="D5" s="134"/>
      <c r="E5" s="307"/>
      <c r="F5" s="4"/>
      <c r="G5" s="307"/>
      <c r="H5" s="4"/>
      <c r="I5" s="5"/>
      <c r="J5" s="5"/>
      <c r="K5" s="5"/>
      <c r="L5" s="5"/>
      <c r="M5" s="119"/>
      <c r="N5" s="5"/>
      <c r="O5" s="11"/>
      <c r="P5" s="10"/>
    </row>
    <row r="6" spans="1:16" ht="16.5" x14ac:dyDescent="0.3">
      <c r="A6" s="433">
        <f t="shared" si="0"/>
        <v>4</v>
      </c>
      <c r="B6" s="3"/>
      <c r="C6" s="210"/>
      <c r="D6" s="6"/>
      <c r="E6" s="307"/>
      <c r="F6" s="4"/>
      <c r="G6" s="307"/>
      <c r="H6" s="4"/>
      <c r="I6" s="5"/>
      <c r="J6" s="5"/>
      <c r="K6" s="5"/>
      <c r="L6" s="5"/>
      <c r="M6" s="13"/>
      <c r="N6" s="5"/>
      <c r="O6" s="11"/>
      <c r="P6" s="10"/>
    </row>
    <row r="7" spans="1:16" ht="16.5" x14ac:dyDescent="0.3">
      <c r="A7" s="433">
        <f t="shared" si="0"/>
        <v>5</v>
      </c>
      <c r="B7" s="3"/>
      <c r="C7" s="210"/>
      <c r="D7" s="6"/>
      <c r="E7" s="307"/>
      <c r="F7" s="4"/>
      <c r="G7" s="307"/>
      <c r="H7" s="4"/>
      <c r="I7" s="5"/>
      <c r="J7" s="5"/>
      <c r="K7" s="5"/>
      <c r="L7" s="5"/>
      <c r="M7" s="13"/>
      <c r="N7" s="307"/>
      <c r="O7" s="11"/>
      <c r="P7" s="10"/>
    </row>
    <row r="8" spans="1:16" ht="16.5" x14ac:dyDescent="0.3">
      <c r="A8" s="433">
        <f t="shared" si="0"/>
        <v>6</v>
      </c>
      <c r="B8" s="3"/>
      <c r="C8" s="210"/>
      <c r="D8" s="12"/>
      <c r="E8" s="307"/>
      <c r="F8" s="4"/>
      <c r="G8" s="307"/>
      <c r="H8" s="4"/>
      <c r="I8" s="5"/>
      <c r="J8" s="5"/>
      <c r="K8" s="5"/>
      <c r="L8" s="5"/>
      <c r="M8" s="13"/>
      <c r="N8" s="307"/>
      <c r="O8" s="10"/>
      <c r="P8" s="10"/>
    </row>
    <row r="9" spans="1:16" ht="16.5" x14ac:dyDescent="0.3">
      <c r="A9" s="433">
        <f t="shared" si="0"/>
        <v>7</v>
      </c>
      <c r="B9" s="3"/>
      <c r="C9" s="3"/>
      <c r="D9" s="6"/>
      <c r="E9" s="307"/>
      <c r="F9" s="4"/>
      <c r="G9" s="307"/>
      <c r="H9" s="4"/>
      <c r="I9" s="5"/>
      <c r="J9" s="5"/>
      <c r="K9" s="5"/>
      <c r="L9" s="5"/>
      <c r="M9" s="13"/>
      <c r="N9" s="307"/>
      <c r="O9" s="11"/>
      <c r="P9" s="10"/>
    </row>
    <row r="10" spans="1:16" ht="16.5" x14ac:dyDescent="0.3">
      <c r="A10" s="433">
        <f t="shared" si="0"/>
        <v>8</v>
      </c>
      <c r="B10" s="3"/>
      <c r="C10" s="3"/>
      <c r="D10" s="6"/>
      <c r="E10" s="307"/>
      <c r="F10" s="4"/>
      <c r="G10" s="307"/>
      <c r="H10" s="4"/>
      <c r="I10" s="5"/>
      <c r="J10" s="5"/>
      <c r="K10" s="5"/>
      <c r="L10" s="5"/>
      <c r="M10" s="13"/>
      <c r="N10" s="307"/>
      <c r="O10" s="11"/>
      <c r="P10" s="10"/>
    </row>
    <row r="13" spans="1:16" x14ac:dyDescent="0.25">
      <c r="L13" s="667" t="s">
        <v>28</v>
      </c>
      <c r="M13" s="668">
        <f>SUM(J3:J10)</f>
        <v>56128125</v>
      </c>
      <c r="N13" s="668"/>
    </row>
    <row r="14" spans="1:16" x14ac:dyDescent="0.25">
      <c r="L14" s="667"/>
      <c r="M14" s="668"/>
      <c r="N14" s="668"/>
    </row>
    <row r="16" spans="1:16" x14ac:dyDescent="0.25">
      <c r="L16" s="667" t="s">
        <v>29</v>
      </c>
      <c r="M16" s="668">
        <f>SUM(K3:K10)</f>
        <v>56128125</v>
      </c>
      <c r="N16" s="668" t="e">
        <f>#REF!+#REF!+#REF!+#REF!+#REF!+K1+K2+K3+K4+K5+K6+K7</f>
        <v>#REF!</v>
      </c>
    </row>
    <row r="17" spans="12:14" x14ac:dyDescent="0.25">
      <c r="L17" s="667"/>
      <c r="M17" s="668"/>
      <c r="N17" s="668"/>
    </row>
    <row r="19" spans="12:14" x14ac:dyDescent="0.25">
      <c r="L19" s="667" t="s">
        <v>8</v>
      </c>
      <c r="M19" s="668">
        <f>M13-M16</f>
        <v>0</v>
      </c>
      <c r="N19" s="668" t="e">
        <f>M13-N16</f>
        <v>#REF!</v>
      </c>
    </row>
    <row r="20" spans="12:14" x14ac:dyDescent="0.25">
      <c r="L20" s="667"/>
      <c r="M20" s="668"/>
      <c r="N20" s="668"/>
    </row>
  </sheetData>
  <mergeCells count="22">
    <mergeCell ref="L16:L17"/>
    <mergeCell ref="M16:N17"/>
    <mergeCell ref="L19:L20"/>
    <mergeCell ref="M19:N20"/>
    <mergeCell ref="M1:M2"/>
    <mergeCell ref="N1:N2"/>
    <mergeCell ref="O1:O2"/>
    <mergeCell ref="P1:P2"/>
    <mergeCell ref="L13:L14"/>
    <mergeCell ref="M13:N14"/>
    <mergeCell ref="G1:G2"/>
    <mergeCell ref="H1:H2"/>
    <mergeCell ref="I1:I2"/>
    <mergeCell ref="J1:J2"/>
    <mergeCell ref="K1:K2"/>
    <mergeCell ref="L1:L2"/>
    <mergeCell ref="F1:F2"/>
    <mergeCell ref="A1:A2"/>
    <mergeCell ref="B1:B2"/>
    <mergeCell ref="C1:C2"/>
    <mergeCell ref="D1:D2"/>
    <mergeCell ref="E1:E2"/>
  </mergeCells>
  <pageMargins left="0.7" right="0.7" top="0.75" bottom="0.75" header="0.3" footer="0.3"/>
  <pageSetup scale="55" orientation="landscape" r:id="rId1"/>
</worksheet>
</file>

<file path=xl/worksheets/sheet1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topLeftCell="C1" workbookViewId="0">
      <selection activeCell="G22" sqref="G22"/>
    </sheetView>
  </sheetViews>
  <sheetFormatPr baseColWidth="10" defaultRowHeight="15" x14ac:dyDescent="0.25"/>
  <cols>
    <col min="2" max="2" width="14.28515625" customWidth="1"/>
    <col min="3" max="3" width="13.5703125" customWidth="1"/>
    <col min="4" max="4" width="9.28515625" customWidth="1"/>
    <col min="5" max="5" width="15.28515625" customWidth="1"/>
    <col min="6" max="6" width="11" customWidth="1"/>
    <col min="7" max="7" width="13" customWidth="1"/>
    <col min="8" max="8" width="20.5703125" customWidth="1"/>
    <col min="9" max="9" width="8" customWidth="1"/>
    <col min="10" max="10" width="18.85546875" customWidth="1"/>
    <col min="11" max="11" width="13.85546875" customWidth="1"/>
    <col min="12" max="12" width="15" customWidth="1"/>
    <col min="13" max="13" width="8.28515625" customWidth="1"/>
    <col min="14" max="14" width="14.5703125" customWidth="1"/>
    <col min="15" max="15" width="10.5703125" customWidth="1"/>
    <col min="16" max="16" width="14.7109375" customWidth="1"/>
  </cols>
  <sheetData>
    <row r="1" spans="1:16" x14ac:dyDescent="0.25">
      <c r="A1" s="741" t="s">
        <v>281</v>
      </c>
      <c r="B1" s="665" t="s">
        <v>0</v>
      </c>
      <c r="C1" s="665" t="s">
        <v>9</v>
      </c>
      <c r="D1" s="665" t="s">
        <v>1</v>
      </c>
      <c r="E1" s="665" t="s">
        <v>24</v>
      </c>
      <c r="F1" s="665" t="s">
        <v>2</v>
      </c>
      <c r="G1" s="665" t="s">
        <v>3</v>
      </c>
      <c r="H1" s="665" t="s">
        <v>4</v>
      </c>
      <c r="I1" s="665" t="s">
        <v>5</v>
      </c>
      <c r="J1" s="665" t="s">
        <v>6</v>
      </c>
      <c r="K1" s="665" t="s">
        <v>7</v>
      </c>
      <c r="L1" s="665" t="s">
        <v>8</v>
      </c>
      <c r="M1" s="665" t="s">
        <v>33</v>
      </c>
      <c r="N1" s="665" t="s">
        <v>105</v>
      </c>
      <c r="O1" s="665" t="s">
        <v>9</v>
      </c>
      <c r="P1" s="665" t="s">
        <v>67</v>
      </c>
    </row>
    <row r="2" spans="1:16" x14ac:dyDescent="0.25">
      <c r="A2" s="741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  <c r="O2" s="666"/>
      <c r="P2" s="666"/>
    </row>
    <row r="3" spans="1:16" ht="16.5" x14ac:dyDescent="0.3">
      <c r="A3" s="448">
        <v>1</v>
      </c>
      <c r="B3" s="3" t="s">
        <v>622</v>
      </c>
      <c r="C3" s="210">
        <v>45682</v>
      </c>
      <c r="D3" s="6" t="s">
        <v>25</v>
      </c>
      <c r="E3" s="307"/>
      <c r="F3" s="4">
        <v>45000</v>
      </c>
      <c r="G3" s="307">
        <v>100</v>
      </c>
      <c r="H3" s="4">
        <f>F3-G3</f>
        <v>44900</v>
      </c>
      <c r="I3" s="5">
        <v>630</v>
      </c>
      <c r="J3" s="5">
        <f>H3*I3</f>
        <v>28287000</v>
      </c>
      <c r="K3" s="5">
        <v>15000000</v>
      </c>
      <c r="L3" s="5">
        <f>J3-K3</f>
        <v>13287000</v>
      </c>
      <c r="M3" s="13"/>
      <c r="N3" s="5">
        <v>15000000</v>
      </c>
      <c r="O3" s="11">
        <v>45709</v>
      </c>
      <c r="P3" s="10" t="s">
        <v>917</v>
      </c>
    </row>
    <row r="4" spans="1:16" ht="16.5" x14ac:dyDescent="0.3">
      <c r="A4" s="448">
        <f>A3+1</f>
        <v>2</v>
      </c>
      <c r="B4" s="3"/>
      <c r="C4" s="210"/>
      <c r="D4" s="134"/>
      <c r="E4" s="307"/>
      <c r="F4" s="4"/>
      <c r="G4" s="307"/>
      <c r="H4" s="4"/>
      <c r="I4" s="5"/>
      <c r="J4" s="5"/>
      <c r="K4" s="5"/>
      <c r="L4" s="5"/>
      <c r="M4" s="13"/>
      <c r="N4" s="5"/>
      <c r="O4" s="11"/>
      <c r="P4" s="10"/>
    </row>
    <row r="5" spans="1:16" ht="16.5" x14ac:dyDescent="0.3">
      <c r="A5" s="448">
        <f t="shared" ref="A5:A10" si="0">A4+1</f>
        <v>3</v>
      </c>
      <c r="B5" s="3"/>
      <c r="C5" s="210"/>
      <c r="D5" s="134"/>
      <c r="E5" s="307"/>
      <c r="F5" s="4"/>
      <c r="G5" s="307"/>
      <c r="H5" s="4"/>
      <c r="I5" s="5"/>
      <c r="J5" s="5"/>
      <c r="K5" s="5"/>
      <c r="L5" s="5"/>
      <c r="M5" s="119"/>
      <c r="N5" s="5"/>
      <c r="O5" s="11"/>
      <c r="P5" s="10"/>
    </row>
    <row r="6" spans="1:16" ht="16.5" x14ac:dyDescent="0.3">
      <c r="A6" s="448">
        <f t="shared" si="0"/>
        <v>4</v>
      </c>
      <c r="B6" s="3"/>
      <c r="C6" s="210"/>
      <c r="D6" s="6"/>
      <c r="E6" s="307"/>
      <c r="F6" s="4"/>
      <c r="G6" s="307"/>
      <c r="H6" s="4"/>
      <c r="I6" s="5"/>
      <c r="J6" s="5"/>
      <c r="K6" s="5"/>
      <c r="L6" s="5"/>
      <c r="M6" s="13"/>
      <c r="N6" s="5"/>
      <c r="O6" s="11"/>
      <c r="P6" s="10"/>
    </row>
    <row r="7" spans="1:16" ht="16.5" x14ac:dyDescent="0.3">
      <c r="A7" s="448">
        <f t="shared" si="0"/>
        <v>5</v>
      </c>
      <c r="B7" s="3"/>
      <c r="C7" s="210"/>
      <c r="D7" s="6"/>
      <c r="E7" s="307"/>
      <c r="F7" s="4"/>
      <c r="G7" s="307"/>
      <c r="H7" s="4"/>
      <c r="I7" s="5"/>
      <c r="J7" s="5"/>
      <c r="K7" s="5"/>
      <c r="L7" s="5"/>
      <c r="M7" s="13"/>
      <c r="N7" s="307"/>
      <c r="O7" s="11"/>
      <c r="P7" s="10"/>
    </row>
    <row r="8" spans="1:16" ht="16.5" x14ac:dyDescent="0.3">
      <c r="A8" s="448">
        <f t="shared" si="0"/>
        <v>6</v>
      </c>
      <c r="B8" s="3"/>
      <c r="C8" s="210"/>
      <c r="D8" s="12"/>
      <c r="E8" s="307"/>
      <c r="F8" s="4"/>
      <c r="G8" s="307"/>
      <c r="H8" s="4"/>
      <c r="I8" s="5"/>
      <c r="J8" s="5"/>
      <c r="K8" s="5"/>
      <c r="L8" s="5"/>
      <c r="M8" s="13"/>
      <c r="N8" s="307"/>
      <c r="O8" s="10"/>
      <c r="P8" s="10"/>
    </row>
    <row r="9" spans="1:16" ht="16.5" x14ac:dyDescent="0.3">
      <c r="A9" s="448">
        <f t="shared" si="0"/>
        <v>7</v>
      </c>
      <c r="B9" s="3"/>
      <c r="C9" s="3"/>
      <c r="D9" s="6"/>
      <c r="E9" s="307"/>
      <c r="F9" s="4"/>
      <c r="G9" s="307"/>
      <c r="H9" s="4"/>
      <c r="I9" s="5"/>
      <c r="J9" s="5"/>
      <c r="K9" s="5"/>
      <c r="L9" s="5"/>
      <c r="M9" s="13"/>
      <c r="N9" s="307"/>
      <c r="O9" s="11"/>
      <c r="P9" s="10"/>
    </row>
    <row r="10" spans="1:16" ht="16.5" x14ac:dyDescent="0.3">
      <c r="A10" s="448">
        <f t="shared" si="0"/>
        <v>8</v>
      </c>
      <c r="B10" s="3"/>
      <c r="C10" s="3"/>
      <c r="D10" s="6"/>
      <c r="E10" s="307"/>
      <c r="F10" s="4"/>
      <c r="G10" s="307"/>
      <c r="H10" s="4"/>
      <c r="I10" s="5"/>
      <c r="J10" s="5"/>
      <c r="K10" s="5"/>
      <c r="L10" s="5"/>
      <c r="M10" s="13"/>
      <c r="N10" s="307"/>
      <c r="O10" s="11"/>
      <c r="P10" s="10"/>
    </row>
    <row r="13" spans="1:16" x14ac:dyDescent="0.25">
      <c r="L13" s="667" t="s">
        <v>28</v>
      </c>
      <c r="M13" s="668">
        <f>SUM(J3:J10)</f>
        <v>28287000</v>
      </c>
      <c r="N13" s="668"/>
    </row>
    <row r="14" spans="1:16" x14ac:dyDescent="0.25">
      <c r="L14" s="667"/>
      <c r="M14" s="668"/>
      <c r="N14" s="668"/>
    </row>
    <row r="16" spans="1:16" x14ac:dyDescent="0.25">
      <c r="L16" s="667" t="s">
        <v>29</v>
      </c>
      <c r="M16" s="668">
        <f>SUM(K3:K10)</f>
        <v>15000000</v>
      </c>
      <c r="N16" s="668" t="e">
        <f>#REF!+#REF!+#REF!+#REF!+#REF!+K1+K2+K3+K4+K5+K6+K7</f>
        <v>#REF!</v>
      </c>
    </row>
    <row r="17" spans="12:14" x14ac:dyDescent="0.25">
      <c r="L17" s="667"/>
      <c r="M17" s="668"/>
      <c r="N17" s="668"/>
    </row>
    <row r="19" spans="12:14" x14ac:dyDescent="0.25">
      <c r="L19" s="667" t="s">
        <v>8</v>
      </c>
      <c r="M19" s="668">
        <f>M13-M16</f>
        <v>13287000</v>
      </c>
      <c r="N19" s="668" t="e">
        <f>M13-N16</f>
        <v>#REF!</v>
      </c>
    </row>
    <row r="20" spans="12:14" x14ac:dyDescent="0.25">
      <c r="L20" s="667"/>
      <c r="M20" s="668"/>
      <c r="N20" s="668"/>
    </row>
  </sheetData>
  <mergeCells count="22">
    <mergeCell ref="L16:L17"/>
    <mergeCell ref="M16:N17"/>
    <mergeCell ref="L19:L20"/>
    <mergeCell ref="M19:N20"/>
    <mergeCell ref="M1:M2"/>
    <mergeCell ref="N1:N2"/>
    <mergeCell ref="O1:O2"/>
    <mergeCell ref="P1:P2"/>
    <mergeCell ref="L13:L14"/>
    <mergeCell ref="M13:N14"/>
    <mergeCell ref="G1:G2"/>
    <mergeCell ref="H1:H2"/>
    <mergeCell ref="I1:I2"/>
    <mergeCell ref="J1:J2"/>
    <mergeCell ref="K1:K2"/>
    <mergeCell ref="L1:L2"/>
    <mergeCell ref="F1:F2"/>
    <mergeCell ref="A1:A2"/>
    <mergeCell ref="B1:B2"/>
    <mergeCell ref="C1:C2"/>
    <mergeCell ref="D1:D2"/>
    <mergeCell ref="E1:E2"/>
  </mergeCells>
  <pageMargins left="0.7" right="0.7" top="0.75" bottom="0.75" header="0.3" footer="0.3"/>
  <pageSetup scale="55" orientation="landscape" r:id="rId1"/>
</worksheet>
</file>

<file path=xl/worksheets/sheet1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workbookViewId="0">
      <selection activeCell="G8" sqref="G8"/>
    </sheetView>
  </sheetViews>
  <sheetFormatPr baseColWidth="10" defaultRowHeight="15" x14ac:dyDescent="0.25"/>
  <cols>
    <col min="2" max="3" width="13.5703125" customWidth="1"/>
    <col min="4" max="4" width="9.28515625" customWidth="1"/>
    <col min="5" max="5" width="15.28515625" customWidth="1"/>
    <col min="6" max="6" width="11" customWidth="1"/>
    <col min="7" max="7" width="13" customWidth="1"/>
    <col min="8" max="8" width="20.5703125" customWidth="1"/>
    <col min="9" max="9" width="8" customWidth="1"/>
    <col min="10" max="10" width="18.85546875" customWidth="1"/>
    <col min="11" max="11" width="13.5703125" customWidth="1"/>
    <col min="12" max="12" width="15" customWidth="1"/>
    <col min="13" max="13" width="8.28515625" customWidth="1"/>
    <col min="14" max="14" width="13.5703125" customWidth="1"/>
    <col min="15" max="15" width="10.5703125" customWidth="1"/>
  </cols>
  <sheetData>
    <row r="1" spans="1:16" x14ac:dyDescent="0.25">
      <c r="A1" s="741" t="s">
        <v>281</v>
      </c>
      <c r="B1" s="665" t="s">
        <v>0</v>
      </c>
      <c r="C1" s="665" t="s">
        <v>9</v>
      </c>
      <c r="D1" s="665" t="s">
        <v>1</v>
      </c>
      <c r="E1" s="665" t="s">
        <v>24</v>
      </c>
      <c r="F1" s="665" t="s">
        <v>2</v>
      </c>
      <c r="G1" s="665" t="s">
        <v>3</v>
      </c>
      <c r="H1" s="665" t="s">
        <v>4</v>
      </c>
      <c r="I1" s="665" t="s">
        <v>5</v>
      </c>
      <c r="J1" s="665" t="s">
        <v>6</v>
      </c>
      <c r="K1" s="665" t="s">
        <v>7</v>
      </c>
      <c r="L1" s="665" t="s">
        <v>8</v>
      </c>
      <c r="M1" s="665" t="s">
        <v>33</v>
      </c>
      <c r="N1" s="665" t="s">
        <v>105</v>
      </c>
      <c r="O1" s="665" t="s">
        <v>9</v>
      </c>
      <c r="P1" s="665" t="s">
        <v>67</v>
      </c>
    </row>
    <row r="2" spans="1:16" x14ac:dyDescent="0.25">
      <c r="A2" s="741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  <c r="O2" s="666"/>
      <c r="P2" s="666"/>
    </row>
    <row r="3" spans="1:16" ht="16.5" x14ac:dyDescent="0.3">
      <c r="A3" s="450">
        <v>1</v>
      </c>
      <c r="B3" s="3" t="s">
        <v>846</v>
      </c>
      <c r="C3" s="210">
        <v>45684</v>
      </c>
      <c r="D3" s="6" t="s">
        <v>25</v>
      </c>
      <c r="E3" s="307"/>
      <c r="F3" s="4">
        <v>45000</v>
      </c>
      <c r="G3" s="307">
        <v>100</v>
      </c>
      <c r="H3" s="4">
        <f>F3-G3</f>
        <v>44900</v>
      </c>
      <c r="I3" s="5">
        <v>620</v>
      </c>
      <c r="J3" s="5">
        <f>H3*I3</f>
        <v>27838000</v>
      </c>
      <c r="K3" s="5">
        <v>27838000</v>
      </c>
      <c r="L3" s="5">
        <f>J3-K3</f>
        <v>0</v>
      </c>
      <c r="M3" s="240" t="s">
        <v>260</v>
      </c>
      <c r="N3" s="5">
        <v>25000000</v>
      </c>
      <c r="O3" s="11">
        <v>45700</v>
      </c>
      <c r="P3" s="10" t="s">
        <v>917</v>
      </c>
    </row>
    <row r="4" spans="1:16" ht="16.5" x14ac:dyDescent="0.3">
      <c r="A4" s="450">
        <f>A3+1</f>
        <v>2</v>
      </c>
      <c r="B4" s="3" t="s">
        <v>924</v>
      </c>
      <c r="C4" s="210">
        <v>45699</v>
      </c>
      <c r="D4" s="6" t="s">
        <v>25</v>
      </c>
      <c r="E4" s="307"/>
      <c r="F4" s="4">
        <v>45000</v>
      </c>
      <c r="G4" s="307">
        <v>100</v>
      </c>
      <c r="H4" s="4">
        <f>F4-G4</f>
        <v>44900</v>
      </c>
      <c r="I4" s="5">
        <v>615</v>
      </c>
      <c r="J4" s="5">
        <f>H4*I4</f>
        <v>27613500</v>
      </c>
      <c r="K4" s="5">
        <v>27613500</v>
      </c>
      <c r="L4" s="5">
        <f>J4-K4</f>
        <v>0</v>
      </c>
      <c r="M4" s="240" t="s">
        <v>260</v>
      </c>
      <c r="N4" s="5">
        <v>2838000</v>
      </c>
      <c r="O4" s="11">
        <v>45703</v>
      </c>
      <c r="P4" s="10" t="s">
        <v>917</v>
      </c>
    </row>
    <row r="5" spans="1:16" ht="16.5" x14ac:dyDescent="0.3">
      <c r="A5" s="450">
        <f t="shared" ref="A5:A10" si="0">A4+1</f>
        <v>3</v>
      </c>
      <c r="B5" s="3" t="s">
        <v>665</v>
      </c>
      <c r="C5" s="210">
        <v>45718</v>
      </c>
      <c r="D5" s="6" t="s">
        <v>25</v>
      </c>
      <c r="E5" s="307"/>
      <c r="F5" s="4">
        <v>45000</v>
      </c>
      <c r="G5" s="307">
        <v>95</v>
      </c>
      <c r="H5" s="4">
        <f>F5-G5</f>
        <v>44905</v>
      </c>
      <c r="I5" s="5">
        <v>610</v>
      </c>
      <c r="J5" s="5">
        <f>H5*I5</f>
        <v>27392050</v>
      </c>
      <c r="K5" s="5">
        <v>27392050</v>
      </c>
      <c r="L5" s="5">
        <f>J5-K5</f>
        <v>0</v>
      </c>
      <c r="M5" s="240" t="s">
        <v>260</v>
      </c>
      <c r="N5" s="5">
        <v>27613500</v>
      </c>
      <c r="O5" s="11">
        <v>45726</v>
      </c>
      <c r="P5" s="10"/>
    </row>
    <row r="6" spans="1:16" ht="16.5" x14ac:dyDescent="0.3">
      <c r="A6" s="450">
        <f t="shared" si="0"/>
        <v>4</v>
      </c>
      <c r="B6" s="3" t="s">
        <v>1083</v>
      </c>
      <c r="C6" s="210">
        <v>45736</v>
      </c>
      <c r="D6" s="6" t="s">
        <v>25</v>
      </c>
      <c r="E6" s="307"/>
      <c r="F6" s="4">
        <v>45000</v>
      </c>
      <c r="G6" s="307">
        <v>100</v>
      </c>
      <c r="H6" s="4">
        <f>F6-G6</f>
        <v>44900</v>
      </c>
      <c r="I6" s="5">
        <v>640</v>
      </c>
      <c r="J6" s="5">
        <f>H6*I6</f>
        <v>28736000</v>
      </c>
      <c r="K6" s="5">
        <v>28736000</v>
      </c>
      <c r="L6" s="5">
        <f>J6-K6</f>
        <v>0</v>
      </c>
      <c r="M6" s="240" t="s">
        <v>260</v>
      </c>
      <c r="N6" s="5">
        <v>28736000</v>
      </c>
      <c r="O6" s="11">
        <v>45745</v>
      </c>
      <c r="P6" s="10"/>
    </row>
    <row r="7" spans="1:16" ht="16.5" x14ac:dyDescent="0.3">
      <c r="A7" s="450">
        <f t="shared" si="0"/>
        <v>5</v>
      </c>
      <c r="B7" s="3" t="s">
        <v>166</v>
      </c>
      <c r="C7" s="210">
        <v>45760</v>
      </c>
      <c r="D7" s="6" t="s">
        <v>25</v>
      </c>
      <c r="E7" s="307"/>
      <c r="F7" s="4">
        <v>45000</v>
      </c>
      <c r="G7" s="307">
        <v>100</v>
      </c>
      <c r="H7" s="4">
        <f>F7-G7</f>
        <v>44900</v>
      </c>
      <c r="I7" s="5">
        <v>620</v>
      </c>
      <c r="J7" s="5">
        <f>H7*I7</f>
        <v>27838000</v>
      </c>
      <c r="K7" s="5"/>
      <c r="L7" s="5">
        <f>J7-K7</f>
        <v>27838000</v>
      </c>
      <c r="M7" s="13"/>
      <c r="N7" s="5">
        <v>27392050</v>
      </c>
      <c r="O7" s="11">
        <v>45755</v>
      </c>
      <c r="P7" s="10"/>
    </row>
    <row r="8" spans="1:16" ht="16.5" x14ac:dyDescent="0.3">
      <c r="A8" s="450">
        <f t="shared" si="0"/>
        <v>6</v>
      </c>
      <c r="B8" s="3"/>
      <c r="C8" s="210"/>
      <c r="D8" s="12"/>
      <c r="E8" s="307"/>
      <c r="F8" s="4"/>
      <c r="G8" s="307"/>
      <c r="H8" s="4"/>
      <c r="I8" s="5"/>
      <c r="J8" s="5"/>
      <c r="K8" s="5"/>
      <c r="L8" s="5"/>
      <c r="M8" s="13"/>
      <c r="N8" s="307"/>
      <c r="O8" s="10"/>
      <c r="P8" s="10"/>
    </row>
    <row r="9" spans="1:16" ht="16.5" x14ac:dyDescent="0.3">
      <c r="A9" s="450">
        <f t="shared" si="0"/>
        <v>7</v>
      </c>
      <c r="B9" s="3"/>
      <c r="C9" s="3"/>
      <c r="D9" s="6"/>
      <c r="E9" s="307"/>
      <c r="F9" s="4"/>
      <c r="G9" s="307"/>
      <c r="H9" s="4"/>
      <c r="I9" s="5"/>
      <c r="J9" s="5"/>
      <c r="K9" s="5"/>
      <c r="L9" s="5"/>
      <c r="M9" s="13"/>
      <c r="N9" s="307"/>
      <c r="O9" s="11"/>
      <c r="P9" s="10"/>
    </row>
    <row r="10" spans="1:16" ht="16.5" x14ac:dyDescent="0.3">
      <c r="A10" s="450">
        <f t="shared" si="0"/>
        <v>8</v>
      </c>
      <c r="B10" s="3"/>
      <c r="C10" s="3"/>
      <c r="D10" s="6"/>
      <c r="E10" s="307"/>
      <c r="F10" s="4"/>
      <c r="G10" s="307"/>
      <c r="H10" s="4"/>
      <c r="I10" s="5"/>
      <c r="J10" s="5"/>
      <c r="K10" s="5"/>
      <c r="L10" s="5"/>
      <c r="M10" s="13"/>
      <c r="N10" s="307"/>
      <c r="O10" s="11"/>
      <c r="P10" s="10"/>
    </row>
    <row r="13" spans="1:16" x14ac:dyDescent="0.25">
      <c r="L13" s="667" t="s">
        <v>28</v>
      </c>
      <c r="M13" s="668">
        <f>SUM(J3:J10)</f>
        <v>139417550</v>
      </c>
      <c r="N13" s="668"/>
    </row>
    <row r="14" spans="1:16" x14ac:dyDescent="0.25">
      <c r="L14" s="667"/>
      <c r="M14" s="668"/>
      <c r="N14" s="668"/>
    </row>
    <row r="16" spans="1:16" x14ac:dyDescent="0.25">
      <c r="L16" s="667" t="s">
        <v>29</v>
      </c>
      <c r="M16" s="668">
        <f>SUM(K3:K10)</f>
        <v>111579550</v>
      </c>
      <c r="N16" s="668" t="e">
        <f>#REF!+#REF!+#REF!+#REF!+#REF!+K1+K2+K3+K4+K5+K6+K7</f>
        <v>#REF!</v>
      </c>
    </row>
    <row r="17" spans="12:14" x14ac:dyDescent="0.25">
      <c r="L17" s="667"/>
      <c r="M17" s="668"/>
      <c r="N17" s="668"/>
    </row>
    <row r="19" spans="12:14" x14ac:dyDescent="0.25">
      <c r="L19" s="667" t="s">
        <v>8</v>
      </c>
      <c r="M19" s="668">
        <f>M13-M16</f>
        <v>27838000</v>
      </c>
      <c r="N19" s="668" t="e">
        <f>M13-N16</f>
        <v>#REF!</v>
      </c>
    </row>
    <row r="20" spans="12:14" x14ac:dyDescent="0.25">
      <c r="L20" s="667"/>
      <c r="M20" s="668"/>
      <c r="N20" s="668"/>
    </row>
  </sheetData>
  <mergeCells count="22">
    <mergeCell ref="L16:L17"/>
    <mergeCell ref="M16:N17"/>
    <mergeCell ref="L19:L20"/>
    <mergeCell ref="M19:N20"/>
    <mergeCell ref="M1:M2"/>
    <mergeCell ref="N1:N2"/>
    <mergeCell ref="O1:O2"/>
    <mergeCell ref="P1:P2"/>
    <mergeCell ref="L13:L14"/>
    <mergeCell ref="M13:N14"/>
    <mergeCell ref="G1:G2"/>
    <mergeCell ref="H1:H2"/>
    <mergeCell ref="I1:I2"/>
    <mergeCell ref="J1:J2"/>
    <mergeCell ref="K1:K2"/>
    <mergeCell ref="L1:L2"/>
    <mergeCell ref="F1:F2"/>
    <mergeCell ref="A1:A2"/>
    <mergeCell ref="B1:B2"/>
    <mergeCell ref="C1:C2"/>
    <mergeCell ref="D1:D2"/>
    <mergeCell ref="E1:E2"/>
  </mergeCells>
  <pageMargins left="0.7" right="0.7" top="0.75" bottom="0.75" header="0.3" footer="0.3"/>
  <pageSetup scale="55" orientation="landscape" r:id="rId1"/>
</worksheet>
</file>

<file path=xl/worksheets/sheet1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workbookViewId="0">
      <selection activeCell="M5" sqref="M5:M6"/>
    </sheetView>
  </sheetViews>
  <sheetFormatPr baseColWidth="10" defaultRowHeight="15" x14ac:dyDescent="0.25"/>
  <cols>
    <col min="2" max="3" width="13.5703125" customWidth="1"/>
    <col min="4" max="4" width="9.28515625" customWidth="1"/>
    <col min="5" max="5" width="15.28515625" customWidth="1"/>
    <col min="6" max="6" width="11" customWidth="1"/>
    <col min="7" max="7" width="13" customWidth="1"/>
    <col min="8" max="8" width="20.5703125" customWidth="1"/>
    <col min="9" max="9" width="8" customWidth="1"/>
    <col min="10" max="10" width="18.85546875" customWidth="1"/>
    <col min="11" max="11" width="13.5703125" customWidth="1"/>
    <col min="12" max="12" width="15" customWidth="1"/>
    <col min="13" max="13" width="8.28515625" customWidth="1"/>
    <col min="14" max="14" width="13.5703125" customWidth="1"/>
    <col min="15" max="15" width="10.5703125" customWidth="1"/>
    <col min="16" max="16" width="8.7109375" customWidth="1"/>
  </cols>
  <sheetData>
    <row r="1" spans="1:16" x14ac:dyDescent="0.25">
      <c r="A1" s="741" t="s">
        <v>281</v>
      </c>
      <c r="B1" s="665" t="s">
        <v>0</v>
      </c>
      <c r="C1" s="665" t="s">
        <v>9</v>
      </c>
      <c r="D1" s="665" t="s">
        <v>1</v>
      </c>
      <c r="E1" s="665" t="s">
        <v>24</v>
      </c>
      <c r="F1" s="665" t="s">
        <v>2</v>
      </c>
      <c r="G1" s="665" t="s">
        <v>3</v>
      </c>
      <c r="H1" s="665" t="s">
        <v>4</v>
      </c>
      <c r="I1" s="665" t="s">
        <v>5</v>
      </c>
      <c r="J1" s="665" t="s">
        <v>6</v>
      </c>
      <c r="K1" s="665" t="s">
        <v>7</v>
      </c>
      <c r="L1" s="665" t="s">
        <v>8</v>
      </c>
      <c r="M1" s="665" t="s">
        <v>33</v>
      </c>
      <c r="N1" s="665" t="s">
        <v>105</v>
      </c>
      <c r="O1" s="665" t="s">
        <v>9</v>
      </c>
      <c r="P1" s="665" t="s">
        <v>67</v>
      </c>
    </row>
    <row r="2" spans="1:16" x14ac:dyDescent="0.25">
      <c r="A2" s="741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  <c r="O2" s="666"/>
      <c r="P2" s="666"/>
    </row>
    <row r="3" spans="1:16" ht="16.5" x14ac:dyDescent="0.3">
      <c r="A3" s="457">
        <v>1</v>
      </c>
      <c r="B3" s="3" t="s">
        <v>685</v>
      </c>
      <c r="C3" s="210">
        <v>45688</v>
      </c>
      <c r="D3" s="134" t="s">
        <v>27</v>
      </c>
      <c r="E3" s="307"/>
      <c r="F3" s="4">
        <v>45000</v>
      </c>
      <c r="G3" s="307">
        <v>50</v>
      </c>
      <c r="H3" s="4">
        <f>F3-G3</f>
        <v>44950</v>
      </c>
      <c r="I3" s="5">
        <v>630</v>
      </c>
      <c r="J3" s="5">
        <f>H3*I3</f>
        <v>28318500</v>
      </c>
      <c r="K3" s="5">
        <v>28318500</v>
      </c>
      <c r="L3" s="5">
        <f>J3-K3</f>
        <v>0</v>
      </c>
      <c r="M3" s="13" t="s">
        <v>260</v>
      </c>
      <c r="N3" s="5">
        <v>20000000</v>
      </c>
      <c r="O3" s="11">
        <v>45702</v>
      </c>
      <c r="P3" s="10" t="s">
        <v>917</v>
      </c>
    </row>
    <row r="4" spans="1:16" ht="16.5" x14ac:dyDescent="0.3">
      <c r="A4" s="457">
        <f>A3+1</f>
        <v>2</v>
      </c>
      <c r="B4" s="3" t="s">
        <v>900</v>
      </c>
      <c r="C4" s="210">
        <v>45699</v>
      </c>
      <c r="D4" s="134" t="s">
        <v>27</v>
      </c>
      <c r="E4" s="307"/>
      <c r="F4" s="4">
        <v>45000</v>
      </c>
      <c r="G4" s="307">
        <v>0</v>
      </c>
      <c r="H4" s="4">
        <f>F4-G4</f>
        <v>45000</v>
      </c>
      <c r="I4" s="5">
        <v>625</v>
      </c>
      <c r="J4" s="5">
        <f>H4*I4</f>
        <v>28125000</v>
      </c>
      <c r="K4" s="5">
        <v>28125000</v>
      </c>
      <c r="L4" s="5">
        <f>J4-K4</f>
        <v>0</v>
      </c>
      <c r="M4" s="13" t="s">
        <v>260</v>
      </c>
      <c r="N4" s="5">
        <v>8318500</v>
      </c>
      <c r="O4" s="11">
        <v>45708</v>
      </c>
      <c r="P4" s="10" t="s">
        <v>995</v>
      </c>
    </row>
    <row r="5" spans="1:16" ht="16.5" x14ac:dyDescent="0.3">
      <c r="A5" s="457">
        <f t="shared" ref="A5:A10" si="0">A4+1</f>
        <v>3</v>
      </c>
      <c r="B5" s="3" t="s">
        <v>166</v>
      </c>
      <c r="C5" s="210">
        <v>45741</v>
      </c>
      <c r="D5" s="6" t="s">
        <v>25</v>
      </c>
      <c r="E5" s="307"/>
      <c r="F5" s="4">
        <v>45000</v>
      </c>
      <c r="G5" s="307">
        <v>95</v>
      </c>
      <c r="H5" s="4">
        <f>F5-G5</f>
        <v>44905</v>
      </c>
      <c r="I5" s="5">
        <v>625</v>
      </c>
      <c r="J5" s="5">
        <f>H5*I5</f>
        <v>28065625</v>
      </c>
      <c r="K5" s="5">
        <v>28065625</v>
      </c>
      <c r="L5" s="5">
        <f>J5-K5</f>
        <v>0</v>
      </c>
      <c r="M5" s="13" t="s">
        <v>260</v>
      </c>
      <c r="N5" s="5">
        <v>28125000</v>
      </c>
      <c r="O5" s="11">
        <v>45714</v>
      </c>
      <c r="P5" s="10" t="s">
        <v>995</v>
      </c>
    </row>
    <row r="6" spans="1:16" ht="16.5" x14ac:dyDescent="0.3">
      <c r="A6" s="457">
        <f t="shared" si="0"/>
        <v>4</v>
      </c>
      <c r="B6" s="3" t="s">
        <v>249</v>
      </c>
      <c r="C6" s="210">
        <v>45741</v>
      </c>
      <c r="D6" s="6" t="s">
        <v>25</v>
      </c>
      <c r="E6" s="307"/>
      <c r="F6" s="4">
        <v>45000</v>
      </c>
      <c r="G6" s="307"/>
      <c r="H6" s="4">
        <f>F6-G6</f>
        <v>45000</v>
      </c>
      <c r="I6" s="5">
        <v>630</v>
      </c>
      <c r="J6" s="5">
        <f>H6*I6</f>
        <v>28350000</v>
      </c>
      <c r="K6" s="5">
        <v>28350000</v>
      </c>
      <c r="L6" s="5">
        <f>J6-K6</f>
        <v>0</v>
      </c>
      <c r="M6" s="13" t="s">
        <v>260</v>
      </c>
      <c r="N6" s="5">
        <v>28065625</v>
      </c>
      <c r="O6" s="11">
        <v>45757</v>
      </c>
      <c r="P6" s="10" t="s">
        <v>481</v>
      </c>
    </row>
    <row r="7" spans="1:16" ht="16.5" x14ac:dyDescent="0.3">
      <c r="A7" s="457">
        <f t="shared" si="0"/>
        <v>5</v>
      </c>
      <c r="B7" s="3"/>
      <c r="C7" s="210"/>
      <c r="D7" s="6"/>
      <c r="E7" s="307"/>
      <c r="F7" s="4"/>
      <c r="G7" s="307"/>
      <c r="H7" s="4"/>
      <c r="I7" s="5"/>
      <c r="J7" s="5"/>
      <c r="K7" s="5"/>
      <c r="L7" s="5"/>
      <c r="M7" s="13"/>
      <c r="N7" s="307"/>
      <c r="O7" s="11"/>
      <c r="P7" s="10"/>
    </row>
    <row r="8" spans="1:16" ht="16.5" x14ac:dyDescent="0.3">
      <c r="A8" s="457">
        <f t="shared" si="0"/>
        <v>6</v>
      </c>
      <c r="B8" s="3"/>
      <c r="C8" s="210"/>
      <c r="D8" s="12"/>
      <c r="E8" s="307"/>
      <c r="F8" s="4"/>
      <c r="G8" s="307"/>
      <c r="H8" s="4"/>
      <c r="I8" s="5"/>
      <c r="J8" s="5"/>
      <c r="K8" s="5"/>
      <c r="L8" s="5"/>
      <c r="M8" s="13"/>
      <c r="N8" s="307"/>
      <c r="O8" s="10"/>
      <c r="P8" s="10"/>
    </row>
    <row r="9" spans="1:16" ht="16.5" x14ac:dyDescent="0.3">
      <c r="A9" s="457">
        <f t="shared" si="0"/>
        <v>7</v>
      </c>
      <c r="B9" s="3"/>
      <c r="C9" s="3"/>
      <c r="D9" s="6"/>
      <c r="E9" s="307"/>
      <c r="F9" s="4"/>
      <c r="G9" s="307"/>
      <c r="H9" s="4"/>
      <c r="I9" s="5"/>
      <c r="J9" s="5"/>
      <c r="K9" s="5"/>
      <c r="L9" s="5"/>
      <c r="M9" s="13"/>
      <c r="N9" s="307"/>
      <c r="O9" s="11"/>
      <c r="P9" s="10"/>
    </row>
    <row r="10" spans="1:16" ht="16.5" x14ac:dyDescent="0.3">
      <c r="A10" s="457">
        <f t="shared" si="0"/>
        <v>8</v>
      </c>
      <c r="B10" s="3"/>
      <c r="C10" s="3"/>
      <c r="D10" s="6"/>
      <c r="E10" s="307"/>
      <c r="F10" s="4"/>
      <c r="G10" s="307"/>
      <c r="H10" s="4"/>
      <c r="I10" s="5"/>
      <c r="J10" s="5"/>
      <c r="K10" s="5"/>
      <c r="L10" s="5"/>
      <c r="M10" s="13"/>
      <c r="N10" s="307"/>
      <c r="O10" s="11"/>
      <c r="P10" s="10"/>
    </row>
    <row r="13" spans="1:16" x14ac:dyDescent="0.25">
      <c r="L13" s="667" t="s">
        <v>28</v>
      </c>
      <c r="M13" s="668">
        <f>SUM(J3:J10)</f>
        <v>112859125</v>
      </c>
      <c r="N13" s="668"/>
    </row>
    <row r="14" spans="1:16" x14ac:dyDescent="0.25">
      <c r="L14" s="667"/>
      <c r="M14" s="668"/>
      <c r="N14" s="668"/>
    </row>
    <row r="16" spans="1:16" x14ac:dyDescent="0.25">
      <c r="L16" s="667" t="s">
        <v>29</v>
      </c>
      <c r="M16" s="668">
        <f>SUM(K3:K10)</f>
        <v>112859125</v>
      </c>
      <c r="N16" s="668" t="e">
        <f>#REF!+#REF!+#REF!+#REF!+#REF!+K1+K2+K3+K4+K5+K6+K7</f>
        <v>#REF!</v>
      </c>
    </row>
    <row r="17" spans="12:14" x14ac:dyDescent="0.25">
      <c r="L17" s="667"/>
      <c r="M17" s="668"/>
      <c r="N17" s="668"/>
    </row>
    <row r="19" spans="12:14" x14ac:dyDescent="0.25">
      <c r="L19" s="667" t="s">
        <v>8</v>
      </c>
      <c r="M19" s="668">
        <f>M13-M16</f>
        <v>0</v>
      </c>
      <c r="N19" s="668" t="e">
        <f>M13-N16</f>
        <v>#REF!</v>
      </c>
    </row>
    <row r="20" spans="12:14" x14ac:dyDescent="0.25">
      <c r="L20" s="667"/>
      <c r="M20" s="668"/>
      <c r="N20" s="668"/>
    </row>
  </sheetData>
  <mergeCells count="22">
    <mergeCell ref="L16:L17"/>
    <mergeCell ref="M16:N17"/>
    <mergeCell ref="L19:L20"/>
    <mergeCell ref="M19:N20"/>
    <mergeCell ref="M1:M2"/>
    <mergeCell ref="N1:N2"/>
    <mergeCell ref="O1:O2"/>
    <mergeCell ref="P1:P2"/>
    <mergeCell ref="L13:L14"/>
    <mergeCell ref="M13:N14"/>
    <mergeCell ref="G1:G2"/>
    <mergeCell ref="H1:H2"/>
    <mergeCell ref="I1:I2"/>
    <mergeCell ref="J1:J2"/>
    <mergeCell ref="K1:K2"/>
    <mergeCell ref="L1:L2"/>
    <mergeCell ref="F1:F2"/>
    <mergeCell ref="A1:A2"/>
    <mergeCell ref="B1:B2"/>
    <mergeCell ref="C1:C2"/>
    <mergeCell ref="D1:D2"/>
    <mergeCell ref="E1:E2"/>
  </mergeCells>
  <pageMargins left="0.7" right="0.7" top="0.75" bottom="0.75" header="0.3" footer="0.3"/>
  <pageSetup scale="55" orientation="landscape" r:id="rId1"/>
</worksheet>
</file>

<file path=xl/worksheets/sheet1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workbookViewId="0">
      <selection activeCell="H7" sqref="H7"/>
    </sheetView>
  </sheetViews>
  <sheetFormatPr baseColWidth="10" defaultRowHeight="15" x14ac:dyDescent="0.25"/>
  <cols>
    <col min="2" max="2" width="14" customWidth="1"/>
    <col min="3" max="3" width="13.5703125" customWidth="1"/>
    <col min="5" max="5" width="15.28515625" customWidth="1"/>
    <col min="6" max="6" width="11" customWidth="1"/>
    <col min="7" max="7" width="13" customWidth="1"/>
    <col min="8" max="8" width="20.5703125" customWidth="1"/>
    <col min="9" max="9" width="8" customWidth="1"/>
    <col min="10" max="10" width="18.85546875" customWidth="1"/>
    <col min="11" max="11" width="13.5703125" customWidth="1"/>
    <col min="12" max="12" width="15" customWidth="1"/>
    <col min="13" max="13" width="8.28515625" customWidth="1"/>
    <col min="14" max="14" width="13.5703125" customWidth="1"/>
    <col min="15" max="15" width="10.5703125" customWidth="1"/>
  </cols>
  <sheetData>
    <row r="1" spans="1:16" x14ac:dyDescent="0.25">
      <c r="A1" s="741" t="s">
        <v>281</v>
      </c>
      <c r="B1" s="665" t="s">
        <v>0</v>
      </c>
      <c r="C1" s="665" t="s">
        <v>9</v>
      </c>
      <c r="D1" s="665" t="s">
        <v>1</v>
      </c>
      <c r="E1" s="665" t="s">
        <v>24</v>
      </c>
      <c r="F1" s="665" t="s">
        <v>2</v>
      </c>
      <c r="G1" s="665" t="s">
        <v>3</v>
      </c>
      <c r="H1" s="665" t="s">
        <v>4</v>
      </c>
      <c r="I1" s="665" t="s">
        <v>5</v>
      </c>
      <c r="J1" s="665" t="s">
        <v>6</v>
      </c>
      <c r="K1" s="665" t="s">
        <v>7</v>
      </c>
      <c r="L1" s="665" t="s">
        <v>8</v>
      </c>
      <c r="M1" s="665" t="s">
        <v>33</v>
      </c>
      <c r="N1" s="665" t="s">
        <v>105</v>
      </c>
      <c r="O1" s="665" t="s">
        <v>9</v>
      </c>
      <c r="P1" s="665" t="s">
        <v>67</v>
      </c>
    </row>
    <row r="2" spans="1:16" x14ac:dyDescent="0.25">
      <c r="A2" s="741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  <c r="O2" s="666"/>
      <c r="P2" s="666"/>
    </row>
    <row r="3" spans="1:16" ht="16.5" x14ac:dyDescent="0.3">
      <c r="A3" s="467">
        <v>1</v>
      </c>
      <c r="B3" s="3" t="s">
        <v>903</v>
      </c>
      <c r="C3" s="210">
        <v>45694</v>
      </c>
      <c r="D3" s="134" t="s">
        <v>27</v>
      </c>
      <c r="E3" s="307"/>
      <c r="F3" s="4">
        <v>45000</v>
      </c>
      <c r="G3" s="307">
        <v>100</v>
      </c>
      <c r="H3" s="4">
        <f>F3-G3</f>
        <v>44900</v>
      </c>
      <c r="I3" s="5">
        <v>630</v>
      </c>
      <c r="J3" s="5">
        <f>H3*I3</f>
        <v>28287000</v>
      </c>
      <c r="K3" s="5">
        <v>28287000</v>
      </c>
      <c r="L3" s="5">
        <f>J3-K3</f>
        <v>0</v>
      </c>
      <c r="M3" s="13"/>
      <c r="N3" s="5">
        <v>28287000</v>
      </c>
      <c r="O3" s="11">
        <v>45713</v>
      </c>
      <c r="P3" s="10" t="s">
        <v>556</v>
      </c>
    </row>
    <row r="4" spans="1:16" ht="16.5" x14ac:dyDescent="0.3">
      <c r="A4" s="467">
        <f>A3+1</f>
        <v>2</v>
      </c>
      <c r="B4" s="3" t="s">
        <v>664</v>
      </c>
      <c r="C4" s="210">
        <v>45711</v>
      </c>
      <c r="D4" s="6" t="s">
        <v>25</v>
      </c>
      <c r="E4" s="307"/>
      <c r="F4" s="4">
        <v>45000</v>
      </c>
      <c r="G4" s="307">
        <v>100</v>
      </c>
      <c r="H4" s="4">
        <f>F4-G4</f>
        <v>44900</v>
      </c>
      <c r="I4" s="5">
        <v>590</v>
      </c>
      <c r="J4" s="5">
        <f>H4*I4</f>
        <v>26491000</v>
      </c>
      <c r="K4" s="5"/>
      <c r="L4" s="5">
        <f>J4-K4</f>
        <v>26491000</v>
      </c>
      <c r="M4" s="13"/>
      <c r="N4" s="5"/>
      <c r="O4" s="11"/>
      <c r="P4" s="10"/>
    </row>
    <row r="5" spans="1:16" ht="16.5" x14ac:dyDescent="0.3">
      <c r="A5" s="467">
        <f t="shared" ref="A5:A10" si="0">A4+1</f>
        <v>3</v>
      </c>
      <c r="B5" s="3" t="s">
        <v>1058</v>
      </c>
      <c r="C5" s="210">
        <v>45722</v>
      </c>
      <c r="D5" s="134" t="s">
        <v>27</v>
      </c>
      <c r="E5" s="307"/>
      <c r="F5" s="4">
        <v>45000</v>
      </c>
      <c r="G5" s="307"/>
      <c r="H5" s="4">
        <f>F5-G5</f>
        <v>45000</v>
      </c>
      <c r="I5" s="5">
        <v>630</v>
      </c>
      <c r="J5" s="5">
        <f>H5*I5</f>
        <v>28350000</v>
      </c>
      <c r="K5" s="5"/>
      <c r="L5" s="5">
        <f>J5-K5</f>
        <v>28350000</v>
      </c>
      <c r="M5" s="119"/>
      <c r="N5" s="5"/>
      <c r="O5" s="11"/>
      <c r="P5" s="10"/>
    </row>
    <row r="6" spans="1:16" ht="16.5" x14ac:dyDescent="0.3">
      <c r="A6" s="467">
        <f t="shared" si="0"/>
        <v>4</v>
      </c>
      <c r="B6" s="3"/>
      <c r="C6" s="210"/>
      <c r="D6" s="134"/>
      <c r="E6" s="307"/>
      <c r="F6" s="4"/>
      <c r="G6" s="307"/>
      <c r="H6" s="4"/>
      <c r="I6" s="5"/>
      <c r="J6" s="5"/>
      <c r="K6" s="5"/>
      <c r="L6" s="5"/>
      <c r="M6" s="13"/>
      <c r="N6" s="5"/>
      <c r="O6" s="11"/>
      <c r="P6" s="10"/>
    </row>
    <row r="7" spans="1:16" ht="16.5" x14ac:dyDescent="0.3">
      <c r="A7" s="467">
        <f t="shared" si="0"/>
        <v>5</v>
      </c>
      <c r="B7" s="3"/>
      <c r="C7" s="210"/>
      <c r="D7" s="6"/>
      <c r="E7" s="307"/>
      <c r="F7" s="4"/>
      <c r="G7" s="307"/>
      <c r="H7" s="4"/>
      <c r="I7" s="5"/>
      <c r="J7" s="5"/>
      <c r="K7" s="5"/>
      <c r="L7" s="5"/>
      <c r="M7" s="13"/>
      <c r="N7" s="307"/>
      <c r="O7" s="11"/>
      <c r="P7" s="10"/>
    </row>
    <row r="8" spans="1:16" ht="16.5" x14ac:dyDescent="0.3">
      <c r="A8" s="467">
        <f t="shared" si="0"/>
        <v>6</v>
      </c>
      <c r="B8" s="3"/>
      <c r="C8" s="210"/>
      <c r="D8" s="12"/>
      <c r="E8" s="307"/>
      <c r="F8" s="4"/>
      <c r="G8" s="307"/>
      <c r="H8" s="4"/>
      <c r="I8" s="5"/>
      <c r="J8" s="5"/>
      <c r="K8" s="5"/>
      <c r="L8" s="5"/>
      <c r="M8" s="13"/>
      <c r="N8" s="307"/>
      <c r="O8" s="10"/>
      <c r="P8" s="10"/>
    </row>
    <row r="9" spans="1:16" ht="16.5" x14ac:dyDescent="0.3">
      <c r="A9" s="467">
        <f t="shared" si="0"/>
        <v>7</v>
      </c>
      <c r="B9" s="3"/>
      <c r="C9" s="3"/>
      <c r="D9" s="6"/>
      <c r="E9" s="307"/>
      <c r="F9" s="4"/>
      <c r="G9" s="307"/>
      <c r="H9" s="4"/>
      <c r="I9" s="5"/>
      <c r="J9" s="5"/>
      <c r="K9" s="5"/>
      <c r="L9" s="5"/>
      <c r="M9" s="13"/>
      <c r="N9" s="307"/>
      <c r="O9" s="11"/>
      <c r="P9" s="10"/>
    </row>
    <row r="10" spans="1:16" ht="16.5" x14ac:dyDescent="0.3">
      <c r="A10" s="467">
        <f t="shared" si="0"/>
        <v>8</v>
      </c>
      <c r="B10" s="3"/>
      <c r="C10" s="3"/>
      <c r="D10" s="6"/>
      <c r="E10" s="307"/>
      <c r="F10" s="4"/>
      <c r="G10" s="307"/>
      <c r="H10" s="4"/>
      <c r="I10" s="5"/>
      <c r="J10" s="5"/>
      <c r="K10" s="5"/>
      <c r="L10" s="5"/>
      <c r="M10" s="13"/>
      <c r="N10" s="307"/>
      <c r="O10" s="11"/>
      <c r="P10" s="10"/>
    </row>
    <row r="13" spans="1:16" x14ac:dyDescent="0.25">
      <c r="L13" s="667" t="s">
        <v>28</v>
      </c>
      <c r="M13" s="668">
        <f>SUM(J3:J10)</f>
        <v>83128000</v>
      </c>
      <c r="N13" s="668"/>
    </row>
    <row r="14" spans="1:16" x14ac:dyDescent="0.25">
      <c r="L14" s="667"/>
      <c r="M14" s="668"/>
      <c r="N14" s="668"/>
    </row>
    <row r="16" spans="1:16" x14ac:dyDescent="0.25">
      <c r="L16" s="667" t="s">
        <v>29</v>
      </c>
      <c r="M16" s="668">
        <f>SUM(K3:K10)</f>
        <v>28287000</v>
      </c>
      <c r="N16" s="668" t="e">
        <f>#REF!+#REF!+#REF!+#REF!+#REF!+K1+K2+K3+K4+K5+K6+K7</f>
        <v>#REF!</v>
      </c>
    </row>
    <row r="17" spans="12:14" x14ac:dyDescent="0.25">
      <c r="L17" s="667"/>
      <c r="M17" s="668"/>
      <c r="N17" s="668"/>
    </row>
    <row r="19" spans="12:14" x14ac:dyDescent="0.25">
      <c r="L19" s="667" t="s">
        <v>8</v>
      </c>
      <c r="M19" s="668">
        <f>M13-M16</f>
        <v>54841000</v>
      </c>
      <c r="N19" s="668" t="e">
        <f>M13-N16</f>
        <v>#REF!</v>
      </c>
    </row>
    <row r="20" spans="12:14" x14ac:dyDescent="0.25">
      <c r="L20" s="667"/>
      <c r="M20" s="668"/>
      <c r="N20" s="668"/>
    </row>
  </sheetData>
  <mergeCells count="22">
    <mergeCell ref="L16:L17"/>
    <mergeCell ref="M16:N17"/>
    <mergeCell ref="L19:L20"/>
    <mergeCell ref="M19:N20"/>
    <mergeCell ref="M1:M2"/>
    <mergeCell ref="N1:N2"/>
    <mergeCell ref="O1:O2"/>
    <mergeCell ref="P1:P2"/>
    <mergeCell ref="L13:L14"/>
    <mergeCell ref="M13:N14"/>
    <mergeCell ref="G1:G2"/>
    <mergeCell ref="H1:H2"/>
    <mergeCell ref="I1:I2"/>
    <mergeCell ref="J1:J2"/>
    <mergeCell ref="K1:K2"/>
    <mergeCell ref="L1:L2"/>
    <mergeCell ref="F1:F2"/>
    <mergeCell ref="A1:A2"/>
    <mergeCell ref="B1:B2"/>
    <mergeCell ref="C1:C2"/>
    <mergeCell ref="D1:D2"/>
    <mergeCell ref="E1:E2"/>
  </mergeCells>
  <pageMargins left="0.7" right="0.7" top="0.75" bottom="0.75" header="0.3" footer="0.3"/>
  <pageSetup scale="55" orientation="landscape" r:id="rId1"/>
</worksheet>
</file>

<file path=xl/worksheets/sheet1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workbookViewId="0">
      <selection activeCell="I8" sqref="I8"/>
    </sheetView>
  </sheetViews>
  <sheetFormatPr baseColWidth="10" defaultRowHeight="15" x14ac:dyDescent="0.25"/>
  <cols>
    <col min="1" max="1" width="10.5703125" bestFit="1" customWidth="1"/>
    <col min="2" max="2" width="25.42578125" bestFit="1" customWidth="1"/>
    <col min="3" max="3" width="13.5703125" customWidth="1"/>
    <col min="4" max="4" width="9.28515625" customWidth="1"/>
    <col min="5" max="5" width="15.28515625" customWidth="1"/>
    <col min="6" max="6" width="11" customWidth="1"/>
    <col min="7" max="7" width="13" customWidth="1"/>
    <col min="8" max="8" width="20.5703125" customWidth="1"/>
    <col min="9" max="9" width="8" customWidth="1"/>
    <col min="10" max="10" width="18.85546875" customWidth="1"/>
    <col min="11" max="11" width="13.5703125" customWidth="1"/>
    <col min="12" max="12" width="15" customWidth="1"/>
    <col min="13" max="13" width="8.28515625" customWidth="1"/>
    <col min="14" max="14" width="13.85546875" bestFit="1" customWidth="1"/>
    <col min="15" max="15" width="10.7109375" bestFit="1" customWidth="1"/>
    <col min="16" max="16" width="18.7109375" bestFit="1" customWidth="1"/>
  </cols>
  <sheetData>
    <row r="1" spans="1:16" x14ac:dyDescent="0.25">
      <c r="A1" s="741" t="s">
        <v>281</v>
      </c>
      <c r="B1" s="665" t="s">
        <v>0</v>
      </c>
      <c r="C1" s="665" t="s">
        <v>9</v>
      </c>
      <c r="D1" s="665" t="s">
        <v>1</v>
      </c>
      <c r="E1" s="665" t="s">
        <v>24</v>
      </c>
      <c r="F1" s="665" t="s">
        <v>2</v>
      </c>
      <c r="G1" s="665" t="s">
        <v>3</v>
      </c>
      <c r="H1" s="665" t="s">
        <v>4</v>
      </c>
      <c r="I1" s="665" t="s">
        <v>5</v>
      </c>
      <c r="J1" s="665" t="s">
        <v>6</v>
      </c>
      <c r="K1" s="665" t="s">
        <v>7</v>
      </c>
      <c r="L1" s="665" t="s">
        <v>8</v>
      </c>
      <c r="M1" s="665" t="s">
        <v>33</v>
      </c>
      <c r="N1" s="665" t="s">
        <v>105</v>
      </c>
      <c r="O1" s="665" t="s">
        <v>9</v>
      </c>
      <c r="P1" s="665" t="s">
        <v>67</v>
      </c>
    </row>
    <row r="2" spans="1:16" x14ac:dyDescent="0.25">
      <c r="A2" s="741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  <c r="O2" s="666"/>
      <c r="P2" s="666"/>
    </row>
    <row r="3" spans="1:16" ht="16.5" x14ac:dyDescent="0.3">
      <c r="A3" s="471">
        <v>1</v>
      </c>
      <c r="B3" s="3" t="s">
        <v>871</v>
      </c>
      <c r="C3" s="210">
        <v>45700</v>
      </c>
      <c r="D3" s="134" t="s">
        <v>27</v>
      </c>
      <c r="E3" s="307"/>
      <c r="F3" s="4">
        <v>45000</v>
      </c>
      <c r="G3" s="307">
        <v>0</v>
      </c>
      <c r="H3" s="4">
        <f>F3-G3</f>
        <v>45000</v>
      </c>
      <c r="I3" s="5">
        <v>630</v>
      </c>
      <c r="J3" s="5">
        <f>H3*I3</f>
        <v>28350000</v>
      </c>
      <c r="K3" s="5">
        <v>28350000</v>
      </c>
      <c r="L3" s="5">
        <f>J3-K3</f>
        <v>0</v>
      </c>
      <c r="M3" s="13" t="s">
        <v>260</v>
      </c>
      <c r="N3" s="5">
        <v>29700000</v>
      </c>
      <c r="O3" s="11">
        <v>45724</v>
      </c>
      <c r="P3" s="10" t="s">
        <v>750</v>
      </c>
    </row>
    <row r="4" spans="1:16" ht="16.5" x14ac:dyDescent="0.3">
      <c r="A4" s="471">
        <f>A3+1</f>
        <v>2</v>
      </c>
      <c r="B4" s="3" t="s">
        <v>1016</v>
      </c>
      <c r="C4" s="210">
        <v>45712</v>
      </c>
      <c r="D4" s="134" t="s">
        <v>27</v>
      </c>
      <c r="E4" s="307"/>
      <c r="F4" s="4">
        <v>45000</v>
      </c>
      <c r="G4" s="307"/>
      <c r="H4" s="4">
        <f>F4-G4</f>
        <v>45000</v>
      </c>
      <c r="I4" s="5">
        <v>630</v>
      </c>
      <c r="J4" s="5">
        <f t="shared" ref="J4:J5" si="0">H4*I4</f>
        <v>28350000</v>
      </c>
      <c r="K4" s="5">
        <v>28350000</v>
      </c>
      <c r="L4" s="5">
        <f t="shared" ref="L4:L5" si="1">J4-K4</f>
        <v>0</v>
      </c>
      <c r="M4" s="13" t="s">
        <v>260</v>
      </c>
      <c r="N4" s="5">
        <v>97500</v>
      </c>
      <c r="O4" s="11">
        <v>45725</v>
      </c>
      <c r="P4" s="10" t="s">
        <v>1073</v>
      </c>
    </row>
    <row r="5" spans="1:16" ht="16.5" x14ac:dyDescent="0.3">
      <c r="A5" s="471">
        <f t="shared" ref="A5:A10" si="2">A4+1</f>
        <v>3</v>
      </c>
      <c r="B5" s="3" t="s">
        <v>1009</v>
      </c>
      <c r="C5" s="210">
        <v>45719</v>
      </c>
      <c r="D5" s="134" t="s">
        <v>27</v>
      </c>
      <c r="E5" s="307"/>
      <c r="F5" s="4">
        <v>45000</v>
      </c>
      <c r="G5" s="307"/>
      <c r="H5" s="4">
        <f>F5-G5</f>
        <v>45000</v>
      </c>
      <c r="I5" s="5">
        <v>630</v>
      </c>
      <c r="J5" s="5">
        <f t="shared" si="0"/>
        <v>28350000</v>
      </c>
      <c r="K5" s="5">
        <v>28350000</v>
      </c>
      <c r="L5" s="5">
        <f t="shared" si="1"/>
        <v>0</v>
      </c>
      <c r="M5" s="13" t="s">
        <v>260</v>
      </c>
      <c r="N5" s="5">
        <v>27097500</v>
      </c>
      <c r="O5" s="11">
        <v>45729</v>
      </c>
      <c r="P5" s="10"/>
    </row>
    <row r="6" spans="1:16" ht="16.5" x14ac:dyDescent="0.3">
      <c r="A6" s="471">
        <f t="shared" si="2"/>
        <v>4</v>
      </c>
      <c r="B6" s="3"/>
      <c r="C6" s="210"/>
      <c r="D6" s="134"/>
      <c r="E6" s="307"/>
      <c r="F6" s="4"/>
      <c r="G6" s="307"/>
      <c r="H6" s="4"/>
      <c r="I6" s="5"/>
      <c r="J6" s="5"/>
      <c r="K6" s="5"/>
      <c r="L6" s="5"/>
      <c r="M6" s="13"/>
      <c r="N6" s="5"/>
      <c r="O6" s="11"/>
      <c r="P6" s="10"/>
    </row>
    <row r="7" spans="1:16" ht="16.5" x14ac:dyDescent="0.3">
      <c r="A7" s="471">
        <f t="shared" si="2"/>
        <v>5</v>
      </c>
      <c r="B7" s="3"/>
      <c r="C7" s="210"/>
      <c r="D7" s="134"/>
      <c r="E7" s="307"/>
      <c r="F7" s="4"/>
      <c r="G7" s="307"/>
      <c r="H7" s="4"/>
      <c r="I7" s="5"/>
      <c r="J7" s="5"/>
      <c r="K7" s="5"/>
      <c r="L7" s="5"/>
      <c r="M7" s="13"/>
      <c r="N7" s="307"/>
      <c r="O7" s="11"/>
      <c r="P7" s="10"/>
    </row>
    <row r="8" spans="1:16" ht="16.5" x14ac:dyDescent="0.3">
      <c r="A8" s="471">
        <f t="shared" si="2"/>
        <v>6</v>
      </c>
      <c r="B8" s="3"/>
      <c r="C8" s="210"/>
      <c r="D8" s="12"/>
      <c r="E8" s="307"/>
      <c r="F8" s="4"/>
      <c r="G8" s="307"/>
      <c r="H8" s="4"/>
      <c r="I8" s="5"/>
      <c r="J8" s="5"/>
      <c r="K8" s="5"/>
      <c r="L8" s="5"/>
      <c r="M8" s="13"/>
      <c r="N8" s="307"/>
      <c r="O8" s="10"/>
      <c r="P8" s="10"/>
    </row>
    <row r="9" spans="1:16" ht="16.5" x14ac:dyDescent="0.3">
      <c r="A9" s="471">
        <f t="shared" si="2"/>
        <v>7</v>
      </c>
      <c r="B9" s="3"/>
      <c r="C9" s="3"/>
      <c r="D9" s="6"/>
      <c r="E9" s="307"/>
      <c r="F9" s="4"/>
      <c r="G9" s="307"/>
      <c r="H9" s="4"/>
      <c r="I9" s="5"/>
      <c r="J9" s="5"/>
      <c r="K9" s="5"/>
      <c r="L9" s="5"/>
      <c r="M9" s="13"/>
      <c r="N9" s="307"/>
      <c r="O9" s="11"/>
      <c r="P9" s="10"/>
    </row>
    <row r="10" spans="1:16" ht="16.5" x14ac:dyDescent="0.3">
      <c r="A10" s="471">
        <f t="shared" si="2"/>
        <v>8</v>
      </c>
      <c r="B10" s="3"/>
      <c r="C10" s="3"/>
      <c r="D10" s="6"/>
      <c r="E10" s="307"/>
      <c r="F10" s="4"/>
      <c r="G10" s="307"/>
      <c r="H10" s="4"/>
      <c r="I10" s="5"/>
      <c r="J10" s="5"/>
      <c r="K10" s="5"/>
      <c r="L10" s="5"/>
      <c r="M10" s="13"/>
      <c r="N10" s="307"/>
      <c r="O10" s="11"/>
      <c r="P10" s="10"/>
    </row>
    <row r="13" spans="1:16" x14ac:dyDescent="0.25">
      <c r="L13" s="667" t="s">
        <v>28</v>
      </c>
      <c r="M13" s="668">
        <f>SUM(J3:J10)</f>
        <v>85050000</v>
      </c>
      <c r="N13" s="668"/>
    </row>
    <row r="14" spans="1:16" x14ac:dyDescent="0.25">
      <c r="L14" s="667"/>
      <c r="M14" s="668"/>
      <c r="N14" s="668"/>
    </row>
    <row r="16" spans="1:16" x14ac:dyDescent="0.25">
      <c r="L16" s="667" t="s">
        <v>29</v>
      </c>
      <c r="M16" s="668">
        <f>SUM(K3:K10)</f>
        <v>85050000</v>
      </c>
      <c r="N16" s="668" t="e">
        <f>#REF!+#REF!+#REF!+#REF!+#REF!+K1+K2+K3+K4+K5+K6+K7</f>
        <v>#REF!</v>
      </c>
    </row>
    <row r="17" spans="12:14" x14ac:dyDescent="0.25">
      <c r="L17" s="667"/>
      <c r="M17" s="668"/>
      <c r="N17" s="668"/>
    </row>
    <row r="19" spans="12:14" x14ac:dyDescent="0.25">
      <c r="L19" s="667" t="s">
        <v>8</v>
      </c>
      <c r="M19" s="668">
        <f>M13-M16</f>
        <v>0</v>
      </c>
      <c r="N19" s="668" t="e">
        <f>M13-N16</f>
        <v>#REF!</v>
      </c>
    </row>
    <row r="20" spans="12:14" x14ac:dyDescent="0.25">
      <c r="L20" s="667"/>
      <c r="M20" s="668"/>
      <c r="N20" s="668"/>
    </row>
  </sheetData>
  <mergeCells count="22">
    <mergeCell ref="L16:L17"/>
    <mergeCell ref="M16:N17"/>
    <mergeCell ref="L19:L20"/>
    <mergeCell ref="M19:N20"/>
    <mergeCell ref="M1:M2"/>
    <mergeCell ref="N1:N2"/>
    <mergeCell ref="O1:O2"/>
    <mergeCell ref="P1:P2"/>
    <mergeCell ref="L13:L14"/>
    <mergeCell ref="M13:N14"/>
    <mergeCell ref="G1:G2"/>
    <mergeCell ref="H1:H2"/>
    <mergeCell ref="I1:I2"/>
    <mergeCell ref="J1:J2"/>
    <mergeCell ref="K1:K2"/>
    <mergeCell ref="L1:L2"/>
    <mergeCell ref="F1:F2"/>
    <mergeCell ref="A1:A2"/>
    <mergeCell ref="B1:B2"/>
    <mergeCell ref="C1:C2"/>
    <mergeCell ref="D1:D2"/>
    <mergeCell ref="E1:E2"/>
  </mergeCells>
  <pageMargins left="0.7" right="0.7" top="0.75" bottom="0.75" header="0.3" footer="0.3"/>
  <pageSetup scale="50" orientation="landscape" r:id="rId1"/>
</worksheet>
</file>

<file path=xl/worksheets/sheet1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workbookViewId="0">
      <selection activeCell="H13" sqref="H13"/>
    </sheetView>
  </sheetViews>
  <sheetFormatPr baseColWidth="10" defaultRowHeight="15" x14ac:dyDescent="0.25"/>
  <cols>
    <col min="1" max="1" width="9.7109375" customWidth="1"/>
    <col min="2" max="2" width="12.28515625" customWidth="1"/>
    <col min="3" max="3" width="11.7109375" customWidth="1"/>
    <col min="4" max="4" width="8.28515625" customWidth="1"/>
    <col min="5" max="5" width="14" customWidth="1"/>
    <col min="6" max="6" width="10.140625" customWidth="1"/>
    <col min="7" max="7" width="11.85546875" customWidth="1"/>
    <col min="8" max="8" width="18.85546875" customWidth="1"/>
    <col min="9" max="9" width="11.140625" customWidth="1"/>
    <col min="10" max="10" width="17.28515625" customWidth="1"/>
    <col min="11" max="11" width="13.5703125" customWidth="1"/>
    <col min="12" max="12" width="14.28515625" customWidth="1"/>
    <col min="13" max="13" width="7.42578125" customWidth="1"/>
    <col min="14" max="14" width="14.5703125" customWidth="1"/>
    <col min="15" max="15" width="10.5703125" customWidth="1"/>
    <col min="16" max="16" width="12.85546875" customWidth="1"/>
  </cols>
  <sheetData>
    <row r="1" spans="1:16" x14ac:dyDescent="0.25">
      <c r="A1" s="741" t="s">
        <v>281</v>
      </c>
      <c r="B1" s="665" t="s">
        <v>0</v>
      </c>
      <c r="C1" s="665" t="s">
        <v>9</v>
      </c>
      <c r="D1" s="665" t="s">
        <v>1</v>
      </c>
      <c r="E1" s="665" t="s">
        <v>24</v>
      </c>
      <c r="F1" s="665" t="s">
        <v>2</v>
      </c>
      <c r="G1" s="665" t="s">
        <v>3</v>
      </c>
      <c r="H1" s="665" t="s">
        <v>4</v>
      </c>
      <c r="I1" s="665" t="s">
        <v>5</v>
      </c>
      <c r="J1" s="665" t="s">
        <v>6</v>
      </c>
      <c r="K1" s="665" t="s">
        <v>7</v>
      </c>
      <c r="L1" s="665" t="s">
        <v>8</v>
      </c>
      <c r="M1" s="665" t="s">
        <v>33</v>
      </c>
      <c r="N1" s="665" t="s">
        <v>105</v>
      </c>
      <c r="O1" s="665" t="s">
        <v>9</v>
      </c>
      <c r="P1" s="665" t="s">
        <v>67</v>
      </c>
    </row>
    <row r="2" spans="1:16" x14ac:dyDescent="0.25">
      <c r="A2" s="741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  <c r="O2" s="666"/>
      <c r="P2" s="666"/>
    </row>
    <row r="3" spans="1:16" ht="16.5" x14ac:dyDescent="0.3">
      <c r="A3" s="477">
        <v>1</v>
      </c>
      <c r="B3" s="3" t="s">
        <v>805</v>
      </c>
      <c r="C3" s="210">
        <v>45699</v>
      </c>
      <c r="D3" s="6" t="s">
        <v>25</v>
      </c>
      <c r="E3" s="307"/>
      <c r="F3" s="4">
        <v>45000</v>
      </c>
      <c r="G3" s="307">
        <v>200</v>
      </c>
      <c r="H3" s="4">
        <f>F3-G3</f>
        <v>44800</v>
      </c>
      <c r="I3" s="5">
        <v>610</v>
      </c>
      <c r="J3" s="5">
        <f>H3 *I3</f>
        <v>27328000</v>
      </c>
      <c r="K3" s="5">
        <v>27328000</v>
      </c>
      <c r="L3" s="5">
        <f>J3-K3</f>
        <v>0</v>
      </c>
      <c r="M3" s="255" t="s">
        <v>260</v>
      </c>
      <c r="N3" s="5">
        <v>11000000</v>
      </c>
      <c r="O3" s="11">
        <v>45705</v>
      </c>
      <c r="P3" s="485" t="s">
        <v>917</v>
      </c>
    </row>
    <row r="4" spans="1:16" ht="16.5" x14ac:dyDescent="0.3">
      <c r="A4" s="477">
        <f>A3+1</f>
        <v>2</v>
      </c>
      <c r="B4" s="3"/>
      <c r="C4" s="210"/>
      <c r="D4" s="134"/>
      <c r="E4" s="307"/>
      <c r="F4" s="4"/>
      <c r="G4" s="307"/>
      <c r="H4" s="4"/>
      <c r="I4" s="5"/>
      <c r="J4" s="5"/>
      <c r="K4" s="5"/>
      <c r="L4" s="5"/>
      <c r="M4" s="13"/>
      <c r="N4" s="5">
        <v>16328000</v>
      </c>
      <c r="O4" s="11">
        <v>45709</v>
      </c>
      <c r="P4" s="10" t="s">
        <v>1000</v>
      </c>
    </row>
    <row r="5" spans="1:16" ht="16.5" x14ac:dyDescent="0.3">
      <c r="A5" s="477">
        <f t="shared" ref="A5:A10" si="0">A4+1</f>
        <v>3</v>
      </c>
      <c r="B5" s="3"/>
      <c r="C5" s="210"/>
      <c r="D5" s="134"/>
      <c r="E5" s="307"/>
      <c r="F5" s="4"/>
      <c r="G5" s="307"/>
      <c r="H5" s="4"/>
      <c r="I5" s="5"/>
      <c r="J5" s="5"/>
      <c r="K5" s="5"/>
      <c r="L5" s="5"/>
      <c r="M5" s="119"/>
      <c r="N5" s="5"/>
      <c r="O5" s="11"/>
      <c r="P5" s="10"/>
    </row>
    <row r="6" spans="1:16" ht="16.5" x14ac:dyDescent="0.3">
      <c r="A6" s="477">
        <f t="shared" si="0"/>
        <v>4</v>
      </c>
      <c r="B6" s="3"/>
      <c r="C6" s="210"/>
      <c r="D6" s="6"/>
      <c r="E6" s="307"/>
      <c r="F6" s="4"/>
      <c r="G6" s="307"/>
      <c r="H6" s="4"/>
      <c r="I6" s="5"/>
      <c r="J6" s="5"/>
      <c r="K6" s="5"/>
      <c r="L6" s="5"/>
      <c r="M6" s="13"/>
      <c r="N6" s="5"/>
      <c r="O6" s="11"/>
      <c r="P6" s="10"/>
    </row>
    <row r="7" spans="1:16" ht="16.5" x14ac:dyDescent="0.3">
      <c r="A7" s="477">
        <f t="shared" si="0"/>
        <v>5</v>
      </c>
      <c r="B7" s="3"/>
      <c r="C7" s="210"/>
      <c r="D7" s="6"/>
      <c r="E7" s="307"/>
      <c r="F7" s="4"/>
      <c r="G7" s="307"/>
      <c r="H7" s="4"/>
      <c r="I7" s="5"/>
      <c r="J7" s="5"/>
      <c r="K7" s="5"/>
      <c r="L7" s="5"/>
      <c r="M7" s="13"/>
      <c r="N7" s="307"/>
      <c r="O7" s="11"/>
      <c r="P7" s="10"/>
    </row>
    <row r="8" spans="1:16" ht="16.5" x14ac:dyDescent="0.3">
      <c r="A8" s="477">
        <f t="shared" si="0"/>
        <v>6</v>
      </c>
      <c r="B8" s="3"/>
      <c r="C8" s="210"/>
      <c r="D8" s="12"/>
      <c r="E8" s="307"/>
      <c r="F8" s="4"/>
      <c r="G8" s="307"/>
      <c r="H8" s="4"/>
      <c r="I8" s="5"/>
      <c r="J8" s="5"/>
      <c r="K8" s="5"/>
      <c r="L8" s="5"/>
      <c r="M8" s="13"/>
      <c r="N8" s="307"/>
      <c r="O8" s="10"/>
      <c r="P8" s="10"/>
    </row>
    <row r="9" spans="1:16" ht="16.5" x14ac:dyDescent="0.3">
      <c r="A9" s="477">
        <f t="shared" si="0"/>
        <v>7</v>
      </c>
      <c r="B9" s="3"/>
      <c r="C9" s="3"/>
      <c r="D9" s="6"/>
      <c r="E9" s="307"/>
      <c r="F9" s="4"/>
      <c r="G9" s="307"/>
      <c r="H9" s="4"/>
      <c r="I9" s="5"/>
      <c r="J9" s="5"/>
      <c r="K9" s="5"/>
      <c r="L9" s="5"/>
      <c r="M9" s="13"/>
      <c r="N9" s="307"/>
      <c r="O9" s="11"/>
      <c r="P9" s="10"/>
    </row>
    <row r="10" spans="1:16" ht="16.5" x14ac:dyDescent="0.3">
      <c r="A10" s="477">
        <f t="shared" si="0"/>
        <v>8</v>
      </c>
      <c r="B10" s="3"/>
      <c r="C10" s="3"/>
      <c r="D10" s="6"/>
      <c r="E10" s="307"/>
      <c r="F10" s="4"/>
      <c r="G10" s="307"/>
      <c r="H10" s="4"/>
      <c r="I10" s="5"/>
      <c r="J10" s="5"/>
      <c r="K10" s="5"/>
      <c r="L10" s="5"/>
      <c r="M10" s="13"/>
      <c r="N10" s="307"/>
      <c r="O10" s="11"/>
      <c r="P10" s="10"/>
    </row>
    <row r="13" spans="1:16" x14ac:dyDescent="0.25">
      <c r="L13" s="667" t="s">
        <v>28</v>
      </c>
      <c r="M13" s="668">
        <f>SUM(J3:J10)</f>
        <v>27328000</v>
      </c>
      <c r="N13" s="668"/>
    </row>
    <row r="14" spans="1:16" x14ac:dyDescent="0.25">
      <c r="L14" s="667"/>
      <c r="M14" s="668"/>
      <c r="N14" s="668"/>
    </row>
    <row r="16" spans="1:16" x14ac:dyDescent="0.25">
      <c r="L16" s="667" t="s">
        <v>29</v>
      </c>
      <c r="M16" s="668">
        <f>SUM(K3:K10)</f>
        <v>27328000</v>
      </c>
      <c r="N16" s="668" t="e">
        <f>#REF!+#REF!+#REF!+#REF!+#REF!+K1+K2+K3+K4+K5+K6+K7</f>
        <v>#REF!</v>
      </c>
    </row>
    <row r="17" spans="12:14" x14ac:dyDescent="0.25">
      <c r="L17" s="667"/>
      <c r="M17" s="668"/>
      <c r="N17" s="668"/>
    </row>
    <row r="19" spans="12:14" x14ac:dyDescent="0.25">
      <c r="L19" s="667" t="s">
        <v>8</v>
      </c>
      <c r="M19" s="668">
        <f>M13-M16</f>
        <v>0</v>
      </c>
      <c r="N19" s="668" t="e">
        <f>M13-N16</f>
        <v>#REF!</v>
      </c>
    </row>
    <row r="20" spans="12:14" x14ac:dyDescent="0.25">
      <c r="L20" s="667"/>
      <c r="M20" s="668"/>
      <c r="N20" s="668"/>
    </row>
  </sheetData>
  <mergeCells count="22">
    <mergeCell ref="L16:L17"/>
    <mergeCell ref="M16:N17"/>
    <mergeCell ref="L19:L20"/>
    <mergeCell ref="M19:N20"/>
    <mergeCell ref="M1:M2"/>
    <mergeCell ref="N1:N2"/>
    <mergeCell ref="O1:O2"/>
    <mergeCell ref="P1:P2"/>
    <mergeCell ref="L13:L14"/>
    <mergeCell ref="M13:N14"/>
    <mergeCell ref="G1:G2"/>
    <mergeCell ref="H1:H2"/>
    <mergeCell ref="I1:I2"/>
    <mergeCell ref="J1:J2"/>
    <mergeCell ref="K1:K2"/>
    <mergeCell ref="L1:L2"/>
    <mergeCell ref="F1:F2"/>
    <mergeCell ref="A1:A2"/>
    <mergeCell ref="B1:B2"/>
    <mergeCell ref="C1:C2"/>
    <mergeCell ref="D1:D2"/>
    <mergeCell ref="E1:E2"/>
  </mergeCells>
  <pageMargins left="0.7" right="0.7" top="0.75" bottom="0.75" header="0.3" footer="0.3"/>
  <pageSetup paperSize="9" scale="65" orientation="landscape" r:id="rId1"/>
</worksheet>
</file>

<file path=xl/worksheets/sheet1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topLeftCell="A2" workbookViewId="0">
      <selection activeCell="I17" sqref="I17"/>
    </sheetView>
  </sheetViews>
  <sheetFormatPr baseColWidth="10" defaultRowHeight="15" x14ac:dyDescent="0.25"/>
  <cols>
    <col min="1" max="1" width="9.7109375" customWidth="1"/>
    <col min="2" max="2" width="23.28515625" bestFit="1" customWidth="1"/>
    <col min="3" max="3" width="16.28515625" customWidth="1"/>
    <col min="4" max="4" width="8.28515625" customWidth="1"/>
    <col min="5" max="5" width="14" customWidth="1"/>
    <col min="6" max="6" width="10.140625" customWidth="1"/>
    <col min="7" max="7" width="11.85546875" customWidth="1"/>
    <col min="8" max="8" width="18.85546875" customWidth="1"/>
    <col min="9" max="9" width="7.7109375" customWidth="1"/>
    <col min="10" max="10" width="17.28515625" customWidth="1"/>
    <col min="11" max="11" width="13.5703125" customWidth="1"/>
    <col min="12" max="12" width="14.28515625" customWidth="1"/>
    <col min="13" max="13" width="7.42578125" customWidth="1"/>
    <col min="14" max="14" width="13.5703125" customWidth="1"/>
    <col min="15" max="15" width="10.5703125" customWidth="1"/>
    <col min="16" max="16" width="12.85546875" customWidth="1"/>
  </cols>
  <sheetData>
    <row r="1" spans="1:16" x14ac:dyDescent="0.25">
      <c r="A1" s="741" t="s">
        <v>281</v>
      </c>
      <c r="B1" s="665" t="s">
        <v>0</v>
      </c>
      <c r="C1" s="665" t="s">
        <v>9</v>
      </c>
      <c r="D1" s="665" t="s">
        <v>1</v>
      </c>
      <c r="E1" s="665" t="s">
        <v>24</v>
      </c>
      <c r="F1" s="665" t="s">
        <v>2</v>
      </c>
      <c r="G1" s="665" t="s">
        <v>3</v>
      </c>
      <c r="H1" s="665" t="s">
        <v>4</v>
      </c>
      <c r="I1" s="665" t="s">
        <v>5</v>
      </c>
      <c r="J1" s="665" t="s">
        <v>6</v>
      </c>
      <c r="K1" s="665" t="s">
        <v>7</v>
      </c>
      <c r="L1" s="665" t="s">
        <v>8</v>
      </c>
      <c r="M1" s="665" t="s">
        <v>33</v>
      </c>
      <c r="N1" s="665" t="s">
        <v>105</v>
      </c>
      <c r="O1" s="665" t="s">
        <v>9</v>
      </c>
      <c r="P1" s="665" t="s">
        <v>67</v>
      </c>
    </row>
    <row r="2" spans="1:16" x14ac:dyDescent="0.25">
      <c r="A2" s="741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  <c r="O2" s="666"/>
      <c r="P2" s="666"/>
    </row>
    <row r="3" spans="1:16" ht="16.5" x14ac:dyDescent="0.3">
      <c r="A3" s="525">
        <v>1</v>
      </c>
      <c r="B3" s="3" t="s">
        <v>1057</v>
      </c>
      <c r="C3" s="210">
        <v>45722</v>
      </c>
      <c r="D3" s="6" t="s">
        <v>25</v>
      </c>
      <c r="E3" s="307"/>
      <c r="F3" s="4">
        <v>45000</v>
      </c>
      <c r="G3" s="307">
        <v>100</v>
      </c>
      <c r="H3" s="4">
        <f>F3-G3</f>
        <v>44900</v>
      </c>
      <c r="I3" s="5">
        <v>670</v>
      </c>
      <c r="J3" s="5">
        <f>H3 *I3</f>
        <v>30083000</v>
      </c>
      <c r="K3" s="5">
        <v>30083000</v>
      </c>
      <c r="L3" s="5">
        <f>J3-K3</f>
        <v>0</v>
      </c>
      <c r="M3" s="255" t="s">
        <v>260</v>
      </c>
      <c r="N3" s="5">
        <v>20000000</v>
      </c>
      <c r="O3" s="11">
        <v>45726</v>
      </c>
      <c r="P3" s="525" t="s">
        <v>917</v>
      </c>
    </row>
    <row r="4" spans="1:16" ht="16.5" x14ac:dyDescent="0.3">
      <c r="A4" s="525">
        <f>A3+1</f>
        <v>2</v>
      </c>
      <c r="B4" s="3" t="s">
        <v>1089</v>
      </c>
      <c r="C4" s="210">
        <v>45728</v>
      </c>
      <c r="D4" s="6" t="s">
        <v>25</v>
      </c>
      <c r="E4" s="307"/>
      <c r="F4" s="4">
        <v>45000</v>
      </c>
      <c r="G4" s="307">
        <v>100</v>
      </c>
      <c r="H4" s="4">
        <f>F4-G4</f>
        <v>44900</v>
      </c>
      <c r="I4" s="5">
        <v>670</v>
      </c>
      <c r="J4" s="5">
        <f>H4 *I4</f>
        <v>30083000</v>
      </c>
      <c r="K4" s="5">
        <v>30083000</v>
      </c>
      <c r="L4" s="5">
        <f>J4-K4</f>
        <v>0</v>
      </c>
      <c r="M4" s="255" t="s">
        <v>260</v>
      </c>
      <c r="N4" s="5">
        <v>10083000</v>
      </c>
      <c r="O4" s="11">
        <v>45728</v>
      </c>
      <c r="P4" s="532" t="s">
        <v>917</v>
      </c>
    </row>
    <row r="5" spans="1:16" ht="16.5" x14ac:dyDescent="0.3">
      <c r="A5" s="525">
        <f t="shared" ref="A5:A10" si="0">A4+1</f>
        <v>3</v>
      </c>
      <c r="B5" s="3"/>
      <c r="C5" s="210"/>
      <c r="D5" s="134"/>
      <c r="E5" s="307"/>
      <c r="F5" s="4"/>
      <c r="G5" s="307"/>
      <c r="H5" s="4"/>
      <c r="I5" s="5"/>
      <c r="J5" s="5"/>
      <c r="K5" s="5"/>
      <c r="L5" s="5"/>
      <c r="M5" s="119"/>
      <c r="N5" s="5">
        <v>20000000</v>
      </c>
      <c r="O5" s="11">
        <v>45738</v>
      </c>
      <c r="P5" s="537" t="s">
        <v>504</v>
      </c>
    </row>
    <row r="6" spans="1:16" ht="16.5" x14ac:dyDescent="0.3">
      <c r="A6" s="525">
        <f t="shared" si="0"/>
        <v>4</v>
      </c>
      <c r="B6" s="3"/>
      <c r="C6" s="210"/>
      <c r="D6" s="6"/>
      <c r="E6" s="307"/>
      <c r="F6" s="4"/>
      <c r="G6" s="307"/>
      <c r="H6" s="4"/>
      <c r="I6" s="5"/>
      <c r="J6" s="5"/>
      <c r="K6" s="5"/>
      <c r="L6" s="5"/>
      <c r="M6" s="13"/>
      <c r="N6" s="5"/>
      <c r="O6" s="11"/>
      <c r="P6" s="10"/>
    </row>
    <row r="7" spans="1:16" ht="16.5" x14ac:dyDescent="0.3">
      <c r="A7" s="525">
        <f t="shared" si="0"/>
        <v>5</v>
      </c>
      <c r="B7" s="3"/>
      <c r="C7" s="210"/>
      <c r="D7" s="6"/>
      <c r="E7" s="307"/>
      <c r="F7" s="4"/>
      <c r="G7" s="307"/>
      <c r="H7" s="4"/>
      <c r="I7" s="5"/>
      <c r="J7" s="5"/>
      <c r="K7" s="5"/>
      <c r="L7" s="5"/>
      <c r="M7" s="13"/>
      <c r="N7" s="307"/>
      <c r="O7" s="11"/>
      <c r="P7" s="10"/>
    </row>
    <row r="8" spans="1:16" ht="16.5" x14ac:dyDescent="0.3">
      <c r="A8" s="525">
        <f t="shared" si="0"/>
        <v>6</v>
      </c>
      <c r="B8" s="3"/>
      <c r="C8" s="210"/>
      <c r="D8" s="12"/>
      <c r="E8" s="307"/>
      <c r="F8" s="4"/>
      <c r="G8" s="307"/>
      <c r="H8" s="4"/>
      <c r="I8" s="5"/>
      <c r="J8" s="5"/>
      <c r="K8" s="5"/>
      <c r="L8" s="5"/>
      <c r="M8" s="13"/>
      <c r="N8" s="307"/>
      <c r="O8" s="10"/>
      <c r="P8" s="10"/>
    </row>
    <row r="9" spans="1:16" ht="16.5" x14ac:dyDescent="0.3">
      <c r="A9" s="525">
        <f t="shared" si="0"/>
        <v>7</v>
      </c>
      <c r="B9" s="3"/>
      <c r="C9" s="3"/>
      <c r="D9" s="6"/>
      <c r="E9" s="307"/>
      <c r="F9" s="4"/>
      <c r="G9" s="307"/>
      <c r="H9" s="4"/>
      <c r="I9" s="5"/>
      <c r="J9" s="5"/>
      <c r="K9" s="5"/>
      <c r="L9" s="5"/>
      <c r="M9" s="13"/>
      <c r="N9" s="307"/>
      <c r="O9" s="11"/>
      <c r="P9" s="10"/>
    </row>
    <row r="10" spans="1:16" ht="16.5" x14ac:dyDescent="0.3">
      <c r="A10" s="525">
        <f t="shared" si="0"/>
        <v>8</v>
      </c>
      <c r="B10" s="3"/>
      <c r="C10" s="3"/>
      <c r="D10" s="6"/>
      <c r="E10" s="307"/>
      <c r="F10" s="4"/>
      <c r="G10" s="307"/>
      <c r="H10" s="4"/>
      <c r="I10" s="5"/>
      <c r="J10" s="5"/>
      <c r="K10" s="5"/>
      <c r="L10" s="5"/>
      <c r="M10" s="13"/>
      <c r="N10" s="307"/>
      <c r="O10" s="11"/>
      <c r="P10" s="10"/>
    </row>
    <row r="13" spans="1:16" x14ac:dyDescent="0.25">
      <c r="L13" s="667" t="s">
        <v>28</v>
      </c>
      <c r="M13" s="668">
        <f>SUM(J3:J10)</f>
        <v>60166000</v>
      </c>
      <c r="N13" s="668"/>
    </row>
    <row r="14" spans="1:16" x14ac:dyDescent="0.25">
      <c r="L14" s="667"/>
      <c r="M14" s="668"/>
      <c r="N14" s="668"/>
    </row>
    <row r="16" spans="1:16" x14ac:dyDescent="0.25">
      <c r="L16" s="667" t="s">
        <v>29</v>
      </c>
      <c r="M16" s="668">
        <f>SUM(K3:K10)</f>
        <v>60166000</v>
      </c>
      <c r="N16" s="668" t="e">
        <f>#REF!+#REF!+#REF!+#REF!+#REF!+K1+K2+K3+K4+K5+K6+K7</f>
        <v>#REF!</v>
      </c>
    </row>
    <row r="17" spans="12:14" x14ac:dyDescent="0.25">
      <c r="L17" s="667"/>
      <c r="M17" s="668"/>
      <c r="N17" s="668"/>
    </row>
    <row r="19" spans="12:14" x14ac:dyDescent="0.25">
      <c r="L19" s="667" t="s">
        <v>8</v>
      </c>
      <c r="M19" s="668">
        <f>M13-M16</f>
        <v>0</v>
      </c>
      <c r="N19" s="668" t="e">
        <f>M13-N16</f>
        <v>#REF!</v>
      </c>
    </row>
    <row r="20" spans="12:14" x14ac:dyDescent="0.25">
      <c r="L20" s="667"/>
      <c r="M20" s="668"/>
      <c r="N20" s="668"/>
    </row>
  </sheetData>
  <mergeCells count="22">
    <mergeCell ref="L16:L17"/>
    <mergeCell ref="M16:N17"/>
    <mergeCell ref="L19:L20"/>
    <mergeCell ref="M19:N20"/>
    <mergeCell ref="M1:M2"/>
    <mergeCell ref="N1:N2"/>
    <mergeCell ref="O1:O2"/>
    <mergeCell ref="P1:P2"/>
    <mergeCell ref="L13:L14"/>
    <mergeCell ref="M13:N14"/>
    <mergeCell ref="G1:G2"/>
    <mergeCell ref="H1:H2"/>
    <mergeCell ref="I1:I2"/>
    <mergeCell ref="J1:J2"/>
    <mergeCell ref="K1:K2"/>
    <mergeCell ref="L1:L2"/>
    <mergeCell ref="F1:F2"/>
    <mergeCell ref="A1:A2"/>
    <mergeCell ref="B1:B2"/>
    <mergeCell ref="C1:C2"/>
    <mergeCell ref="D1:D2"/>
    <mergeCell ref="E1:E2"/>
  </mergeCells>
  <pageMargins left="0.7" right="0.7" top="0.75" bottom="0.75" header="0.3" footer="0.3"/>
  <pageSetup paperSize="9" scale="6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2"/>
  <sheetViews>
    <sheetView topLeftCell="A34" workbookViewId="0">
      <selection activeCell="C16" sqref="C16:D16"/>
    </sheetView>
  </sheetViews>
  <sheetFormatPr baseColWidth="10" defaultRowHeight="15" x14ac:dyDescent="0.25"/>
  <cols>
    <col min="2" max="2" width="23.5703125" customWidth="1"/>
  </cols>
  <sheetData>
    <row r="1" spans="1:8" x14ac:dyDescent="0.25">
      <c r="C1" s="706" t="s">
        <v>424</v>
      </c>
      <c r="D1" s="706"/>
      <c r="E1" s="706"/>
      <c r="F1" s="706"/>
    </row>
    <row r="2" spans="1:8" x14ac:dyDescent="0.25">
      <c r="C2" s="706"/>
      <c r="D2" s="706"/>
      <c r="E2" s="706"/>
      <c r="F2" s="706"/>
    </row>
    <row r="4" spans="1:8" x14ac:dyDescent="0.25">
      <c r="A4" s="667" t="s">
        <v>281</v>
      </c>
      <c r="B4" s="667" t="s">
        <v>0</v>
      </c>
      <c r="C4" s="667" t="s">
        <v>79</v>
      </c>
      <c r="D4" s="680"/>
      <c r="E4" s="667" t="s">
        <v>5</v>
      </c>
      <c r="F4" s="680"/>
      <c r="G4" s="667" t="s">
        <v>107</v>
      </c>
      <c r="H4" s="667" t="s">
        <v>9</v>
      </c>
    </row>
    <row r="5" spans="1:8" x14ac:dyDescent="0.25">
      <c r="A5" s="667"/>
      <c r="B5" s="667"/>
      <c r="C5" s="681"/>
      <c r="D5" s="682"/>
      <c r="E5" s="681"/>
      <c r="F5" s="682"/>
      <c r="G5" s="681"/>
      <c r="H5" s="681"/>
    </row>
    <row r="6" spans="1:8" x14ac:dyDescent="0.25">
      <c r="A6" s="199">
        <v>1</v>
      </c>
      <c r="B6" s="93" t="s">
        <v>61</v>
      </c>
      <c r="C6" s="651">
        <v>800</v>
      </c>
      <c r="D6" s="652"/>
      <c r="E6" s="678">
        <v>730</v>
      </c>
      <c r="F6" s="679"/>
      <c r="G6" s="15">
        <f>C6*E6</f>
        <v>584000</v>
      </c>
      <c r="H6" s="11">
        <v>45463</v>
      </c>
    </row>
    <row r="7" spans="1:8" x14ac:dyDescent="0.25">
      <c r="A7" s="199">
        <f t="shared" ref="A7:A15" si="0">A6+1</f>
        <v>2</v>
      </c>
      <c r="B7" s="93" t="s">
        <v>249</v>
      </c>
      <c r="C7" s="651">
        <v>800</v>
      </c>
      <c r="D7" s="652"/>
      <c r="E7" s="678">
        <v>730</v>
      </c>
      <c r="F7" s="679"/>
      <c r="G7" s="15">
        <f>C7*E7</f>
        <v>584000</v>
      </c>
      <c r="H7" s="11">
        <v>45463</v>
      </c>
    </row>
    <row r="8" spans="1:8" x14ac:dyDescent="0.25">
      <c r="A8" s="199">
        <f t="shared" si="0"/>
        <v>3</v>
      </c>
      <c r="B8" s="93"/>
      <c r="C8" s="651"/>
      <c r="D8" s="652"/>
      <c r="E8" s="678"/>
      <c r="F8" s="679"/>
      <c r="G8" s="15"/>
      <c r="H8" s="11"/>
    </row>
    <row r="9" spans="1:8" x14ac:dyDescent="0.25">
      <c r="A9" s="199">
        <f t="shared" si="0"/>
        <v>4</v>
      </c>
      <c r="B9" s="93"/>
      <c r="C9" s="651"/>
      <c r="D9" s="652"/>
      <c r="E9" s="678"/>
      <c r="F9" s="679"/>
      <c r="G9" s="15"/>
      <c r="H9" s="11"/>
    </row>
    <row r="10" spans="1:8" x14ac:dyDescent="0.25">
      <c r="A10" s="199">
        <f t="shared" si="0"/>
        <v>5</v>
      </c>
      <c r="B10" s="93"/>
      <c r="C10" s="651"/>
      <c r="D10" s="652"/>
      <c r="E10" s="678"/>
      <c r="F10" s="679"/>
      <c r="G10" s="15"/>
      <c r="H10" s="11"/>
    </row>
    <row r="11" spans="1:8" x14ac:dyDescent="0.25">
      <c r="A11" s="199">
        <f t="shared" si="0"/>
        <v>6</v>
      </c>
      <c r="B11" s="93"/>
      <c r="C11" s="651"/>
      <c r="D11" s="652"/>
      <c r="E11" s="678"/>
      <c r="F11" s="679"/>
      <c r="G11" s="15"/>
      <c r="H11" s="209"/>
    </row>
    <row r="12" spans="1:8" x14ac:dyDescent="0.25">
      <c r="A12" s="199">
        <f t="shared" si="0"/>
        <v>7</v>
      </c>
      <c r="B12" s="93"/>
      <c r="C12" s="651"/>
      <c r="D12" s="652"/>
      <c r="E12" s="678"/>
      <c r="F12" s="679"/>
      <c r="G12" s="15"/>
      <c r="H12" s="209"/>
    </row>
    <row r="13" spans="1:8" x14ac:dyDescent="0.25">
      <c r="A13" s="199">
        <f t="shared" si="0"/>
        <v>8</v>
      </c>
      <c r="B13" s="93"/>
      <c r="C13" s="651"/>
      <c r="D13" s="652"/>
      <c r="E13" s="678"/>
      <c r="F13" s="679"/>
      <c r="G13" s="15"/>
      <c r="H13" s="209"/>
    </row>
    <row r="14" spans="1:8" x14ac:dyDescent="0.25">
      <c r="A14" s="199">
        <f t="shared" si="0"/>
        <v>9</v>
      </c>
      <c r="B14" s="93"/>
      <c r="C14" s="651"/>
      <c r="D14" s="652"/>
      <c r="E14" s="678"/>
      <c r="F14" s="679"/>
      <c r="G14" s="15"/>
      <c r="H14" s="209"/>
    </row>
    <row r="15" spans="1:8" x14ac:dyDescent="0.25">
      <c r="A15" s="199">
        <f t="shared" si="0"/>
        <v>10</v>
      </c>
      <c r="B15" s="93"/>
      <c r="C15" s="651"/>
      <c r="D15" s="652"/>
      <c r="E15" s="678"/>
      <c r="F15" s="679"/>
      <c r="G15" s="15"/>
      <c r="H15" s="209"/>
    </row>
    <row r="16" spans="1:8" x14ac:dyDescent="0.25">
      <c r="B16" s="67"/>
      <c r="C16" s="674">
        <f>SUM(C6:D15)</f>
        <v>1600</v>
      </c>
      <c r="D16" s="674"/>
      <c r="E16" s="675"/>
      <c r="F16" s="675"/>
      <c r="G16" s="169"/>
      <c r="H16" s="170"/>
    </row>
    <row r="19" spans="1:8" x14ac:dyDescent="0.25">
      <c r="C19" s="703" t="s">
        <v>111</v>
      </c>
      <c r="D19" s="704">
        <f>SUM(G6:G15)</f>
        <v>1168000</v>
      </c>
      <c r="E19" s="705"/>
    </row>
    <row r="20" spans="1:8" x14ac:dyDescent="0.25">
      <c r="C20" s="703"/>
      <c r="D20" s="705"/>
      <c r="E20" s="705"/>
    </row>
    <row r="25" spans="1:8" x14ac:dyDescent="0.25">
      <c r="C25" s="706" t="s">
        <v>434</v>
      </c>
      <c r="D25" s="706"/>
      <c r="E25" s="706"/>
      <c r="F25" s="706"/>
    </row>
    <row r="26" spans="1:8" x14ac:dyDescent="0.25">
      <c r="C26" s="706"/>
      <c r="D26" s="706"/>
      <c r="E26" s="706"/>
      <c r="F26" s="706"/>
    </row>
    <row r="28" spans="1:8" x14ac:dyDescent="0.25">
      <c r="A28" s="667" t="s">
        <v>281</v>
      </c>
      <c r="B28" s="667" t="s">
        <v>0</v>
      </c>
      <c r="C28" s="667" t="s">
        <v>79</v>
      </c>
      <c r="D28" s="680"/>
      <c r="E28" s="667" t="s">
        <v>5</v>
      </c>
      <c r="F28" s="680"/>
      <c r="G28" s="667" t="s">
        <v>107</v>
      </c>
      <c r="H28" s="667" t="s">
        <v>9</v>
      </c>
    </row>
    <row r="29" spans="1:8" x14ac:dyDescent="0.25">
      <c r="A29" s="667"/>
      <c r="B29" s="667"/>
      <c r="C29" s="681"/>
      <c r="D29" s="682"/>
      <c r="E29" s="681"/>
      <c r="F29" s="682"/>
      <c r="G29" s="681"/>
      <c r="H29" s="681"/>
    </row>
    <row r="30" spans="1:8" x14ac:dyDescent="0.25">
      <c r="A30" s="269">
        <v>1</v>
      </c>
      <c r="B30" s="93" t="s">
        <v>435</v>
      </c>
      <c r="C30" s="651">
        <v>900</v>
      </c>
      <c r="D30" s="652"/>
      <c r="E30" s="678">
        <v>700</v>
      </c>
      <c r="F30" s="679"/>
      <c r="G30" s="15">
        <f>C30*E30</f>
        <v>630000</v>
      </c>
      <c r="H30" s="11">
        <v>45492</v>
      </c>
    </row>
    <row r="31" spans="1:8" x14ac:dyDescent="0.25">
      <c r="A31" s="269">
        <f>A30+1</f>
        <v>2</v>
      </c>
      <c r="B31" s="93" t="s">
        <v>436</v>
      </c>
      <c r="C31" s="651">
        <v>1300</v>
      </c>
      <c r="D31" s="652"/>
      <c r="E31" s="678">
        <v>700</v>
      </c>
      <c r="F31" s="679"/>
      <c r="G31" s="15">
        <f t="shared" ref="G31:G46" si="1">C31*E31</f>
        <v>910000</v>
      </c>
      <c r="H31" s="11">
        <v>45493</v>
      </c>
    </row>
    <row r="32" spans="1:8" x14ac:dyDescent="0.25">
      <c r="A32" s="269">
        <f t="shared" ref="A32:A47" si="2">A31+1</f>
        <v>3</v>
      </c>
      <c r="B32" s="93" t="s">
        <v>437</v>
      </c>
      <c r="C32" s="651">
        <v>1300</v>
      </c>
      <c r="D32" s="652"/>
      <c r="E32" s="678">
        <v>700</v>
      </c>
      <c r="F32" s="679"/>
      <c r="G32" s="15">
        <f t="shared" si="1"/>
        <v>910000</v>
      </c>
      <c r="H32" s="11">
        <v>45493</v>
      </c>
    </row>
    <row r="33" spans="1:8" x14ac:dyDescent="0.25">
      <c r="A33" s="269">
        <f t="shared" si="2"/>
        <v>4</v>
      </c>
      <c r="B33" s="93" t="s">
        <v>438</v>
      </c>
      <c r="C33" s="651">
        <v>1300</v>
      </c>
      <c r="D33" s="652"/>
      <c r="E33" s="678">
        <v>700</v>
      </c>
      <c r="F33" s="679"/>
      <c r="G33" s="15">
        <f t="shared" si="1"/>
        <v>910000</v>
      </c>
      <c r="H33" s="11">
        <v>45493</v>
      </c>
    </row>
    <row r="34" spans="1:8" x14ac:dyDescent="0.25">
      <c r="A34" s="269">
        <f t="shared" si="2"/>
        <v>5</v>
      </c>
      <c r="B34" s="93" t="s">
        <v>439</v>
      </c>
      <c r="C34" s="651">
        <v>1300</v>
      </c>
      <c r="D34" s="652"/>
      <c r="E34" s="678">
        <v>700</v>
      </c>
      <c r="F34" s="679"/>
      <c r="G34" s="15">
        <f t="shared" si="1"/>
        <v>910000</v>
      </c>
      <c r="H34" s="11">
        <v>45493</v>
      </c>
    </row>
    <row r="35" spans="1:8" x14ac:dyDescent="0.25">
      <c r="A35" s="269">
        <f t="shared" si="2"/>
        <v>6</v>
      </c>
      <c r="B35" s="93" t="s">
        <v>440</v>
      </c>
      <c r="C35" s="651">
        <v>1300</v>
      </c>
      <c r="D35" s="652"/>
      <c r="E35" s="678">
        <v>700</v>
      </c>
      <c r="F35" s="679"/>
      <c r="G35" s="15">
        <f t="shared" si="1"/>
        <v>910000</v>
      </c>
      <c r="H35" s="11">
        <v>45493</v>
      </c>
    </row>
    <row r="36" spans="1:8" x14ac:dyDescent="0.25">
      <c r="A36" s="269">
        <f t="shared" si="2"/>
        <v>7</v>
      </c>
      <c r="B36" s="93" t="s">
        <v>441</v>
      </c>
      <c r="C36" s="651">
        <v>1300</v>
      </c>
      <c r="D36" s="652"/>
      <c r="E36" s="678">
        <v>700</v>
      </c>
      <c r="F36" s="679"/>
      <c r="G36" s="15">
        <f t="shared" si="1"/>
        <v>910000</v>
      </c>
      <c r="H36" s="11">
        <v>45493</v>
      </c>
    </row>
    <row r="37" spans="1:8" x14ac:dyDescent="0.25">
      <c r="A37" s="272">
        <f t="shared" si="2"/>
        <v>8</v>
      </c>
      <c r="B37" s="93" t="s">
        <v>450</v>
      </c>
      <c r="C37" s="651">
        <v>1300</v>
      </c>
      <c r="D37" s="652"/>
      <c r="E37" s="678">
        <v>700</v>
      </c>
      <c r="F37" s="679"/>
      <c r="G37" s="15">
        <f t="shared" si="1"/>
        <v>910000</v>
      </c>
      <c r="H37" s="11">
        <v>45493</v>
      </c>
    </row>
    <row r="38" spans="1:8" x14ac:dyDescent="0.25">
      <c r="A38" s="272">
        <f t="shared" si="2"/>
        <v>9</v>
      </c>
      <c r="B38" s="93" t="s">
        <v>451</v>
      </c>
      <c r="C38" s="651">
        <v>1300</v>
      </c>
      <c r="D38" s="652"/>
      <c r="E38" s="678">
        <v>700</v>
      </c>
      <c r="F38" s="679"/>
      <c r="G38" s="15">
        <f t="shared" si="1"/>
        <v>910000</v>
      </c>
      <c r="H38" s="11">
        <v>45493</v>
      </c>
    </row>
    <row r="39" spans="1:8" x14ac:dyDescent="0.25">
      <c r="A39" s="272">
        <f t="shared" si="2"/>
        <v>10</v>
      </c>
      <c r="B39" s="93" t="s">
        <v>442</v>
      </c>
      <c r="C39" s="651">
        <v>1300</v>
      </c>
      <c r="D39" s="652"/>
      <c r="E39" s="678">
        <v>700</v>
      </c>
      <c r="F39" s="679"/>
      <c r="G39" s="15">
        <f t="shared" si="1"/>
        <v>910000</v>
      </c>
      <c r="H39" s="11">
        <v>45493</v>
      </c>
    </row>
    <row r="40" spans="1:8" x14ac:dyDescent="0.25">
      <c r="A40" s="272">
        <f t="shared" si="2"/>
        <v>11</v>
      </c>
      <c r="B40" s="10" t="s">
        <v>443</v>
      </c>
      <c r="C40" s="683">
        <v>1300</v>
      </c>
      <c r="D40" s="683"/>
      <c r="E40" s="678">
        <v>700</v>
      </c>
      <c r="F40" s="679"/>
      <c r="G40" s="15">
        <f t="shared" si="1"/>
        <v>910000</v>
      </c>
      <c r="H40" s="11">
        <v>45493</v>
      </c>
    </row>
    <row r="41" spans="1:8" x14ac:dyDescent="0.25">
      <c r="A41" s="272">
        <f t="shared" si="2"/>
        <v>12</v>
      </c>
      <c r="B41" s="10" t="s">
        <v>444</v>
      </c>
      <c r="C41" s="683">
        <v>1300</v>
      </c>
      <c r="D41" s="683"/>
      <c r="E41" s="678">
        <v>700</v>
      </c>
      <c r="F41" s="679"/>
      <c r="G41" s="15">
        <f t="shared" si="1"/>
        <v>910000</v>
      </c>
      <c r="H41" s="11">
        <v>45493</v>
      </c>
    </row>
    <row r="42" spans="1:8" x14ac:dyDescent="0.25">
      <c r="A42" s="272">
        <f t="shared" si="2"/>
        <v>13</v>
      </c>
      <c r="B42" s="10" t="s">
        <v>445</v>
      </c>
      <c r="C42" s="683">
        <v>1300</v>
      </c>
      <c r="D42" s="683"/>
      <c r="E42" s="678">
        <v>700</v>
      </c>
      <c r="F42" s="679"/>
      <c r="G42" s="15">
        <f t="shared" si="1"/>
        <v>910000</v>
      </c>
      <c r="H42" s="11">
        <v>45493</v>
      </c>
    </row>
    <row r="43" spans="1:8" x14ac:dyDescent="0.25">
      <c r="A43" s="272">
        <f t="shared" si="2"/>
        <v>14</v>
      </c>
      <c r="B43" s="10" t="s">
        <v>446</v>
      </c>
      <c r="C43" s="683">
        <v>1300</v>
      </c>
      <c r="D43" s="683"/>
      <c r="E43" s="678">
        <v>700</v>
      </c>
      <c r="F43" s="679"/>
      <c r="G43" s="15">
        <f t="shared" si="1"/>
        <v>910000</v>
      </c>
      <c r="H43" s="11">
        <v>45493</v>
      </c>
    </row>
    <row r="44" spans="1:8" x14ac:dyDescent="0.25">
      <c r="A44" s="272">
        <f t="shared" si="2"/>
        <v>15</v>
      </c>
      <c r="B44" s="10" t="s">
        <v>447</v>
      </c>
      <c r="C44" s="683">
        <v>1300</v>
      </c>
      <c r="D44" s="683"/>
      <c r="E44" s="678">
        <v>700</v>
      </c>
      <c r="F44" s="679"/>
      <c r="G44" s="15">
        <f t="shared" si="1"/>
        <v>910000</v>
      </c>
      <c r="H44" s="11">
        <v>45493</v>
      </c>
    </row>
    <row r="45" spans="1:8" x14ac:dyDescent="0.25">
      <c r="A45" s="272">
        <f t="shared" si="2"/>
        <v>16</v>
      </c>
      <c r="B45" s="10" t="s">
        <v>448</v>
      </c>
      <c r="C45" s="683">
        <v>1300</v>
      </c>
      <c r="D45" s="683"/>
      <c r="E45" s="678">
        <v>700</v>
      </c>
      <c r="F45" s="679"/>
      <c r="G45" s="15">
        <f t="shared" si="1"/>
        <v>910000</v>
      </c>
      <c r="H45" s="11">
        <v>45493</v>
      </c>
    </row>
    <row r="46" spans="1:8" x14ac:dyDescent="0.25">
      <c r="A46" s="272">
        <f t="shared" si="2"/>
        <v>17</v>
      </c>
      <c r="B46" s="10" t="s">
        <v>449</v>
      </c>
      <c r="C46" s="683">
        <v>1300</v>
      </c>
      <c r="D46" s="683"/>
      <c r="E46" s="678">
        <v>700</v>
      </c>
      <c r="F46" s="679"/>
      <c r="G46" s="15">
        <f t="shared" si="1"/>
        <v>910000</v>
      </c>
      <c r="H46" s="11">
        <v>45493</v>
      </c>
    </row>
    <row r="47" spans="1:8" x14ac:dyDescent="0.25">
      <c r="A47" s="272">
        <f t="shared" si="2"/>
        <v>18</v>
      </c>
      <c r="B47" s="10"/>
      <c r="C47" s="683"/>
      <c r="D47" s="683"/>
      <c r="E47" s="678"/>
      <c r="F47" s="679"/>
      <c r="G47" s="169"/>
      <c r="H47" s="276"/>
    </row>
    <row r="48" spans="1:8" x14ac:dyDescent="0.25">
      <c r="B48" s="67"/>
      <c r="C48" s="674">
        <f>SUM(C30:D47)</f>
        <v>21700</v>
      </c>
      <c r="D48" s="674"/>
      <c r="E48" s="675"/>
      <c r="F48" s="675"/>
      <c r="G48" s="169"/>
      <c r="H48" s="170"/>
    </row>
    <row r="51" spans="3:5" x14ac:dyDescent="0.25">
      <c r="C51" s="703" t="s">
        <v>111</v>
      </c>
      <c r="D51" s="704">
        <f>SUM(G30:G46)</f>
        <v>15190000</v>
      </c>
      <c r="E51" s="705"/>
    </row>
    <row r="52" spans="3:5" x14ac:dyDescent="0.25">
      <c r="C52" s="703"/>
      <c r="D52" s="705"/>
      <c r="E52" s="705"/>
    </row>
  </sheetData>
  <mergeCells count="78">
    <mergeCell ref="C46:D46"/>
    <mergeCell ref="C47:D47"/>
    <mergeCell ref="E42:F42"/>
    <mergeCell ref="E43:F43"/>
    <mergeCell ref="E44:F44"/>
    <mergeCell ref="E45:F45"/>
    <mergeCell ref="C43:D43"/>
    <mergeCell ref="C44:D44"/>
    <mergeCell ref="C45:D45"/>
    <mergeCell ref="E37:F37"/>
    <mergeCell ref="E38:F38"/>
    <mergeCell ref="E41:F41"/>
    <mergeCell ref="C40:D40"/>
    <mergeCell ref="E40:F40"/>
    <mergeCell ref="C1:F2"/>
    <mergeCell ref="A4:A5"/>
    <mergeCell ref="B4:B5"/>
    <mergeCell ref="C4:D5"/>
    <mergeCell ref="E4:F5"/>
    <mergeCell ref="H4:H5"/>
    <mergeCell ref="C6:D6"/>
    <mergeCell ref="E6:F6"/>
    <mergeCell ref="G4:G5"/>
    <mergeCell ref="C7:D7"/>
    <mergeCell ref="E7:F7"/>
    <mergeCell ref="C14:D14"/>
    <mergeCell ref="E14:F14"/>
    <mergeCell ref="C15:D15"/>
    <mergeCell ref="E15:F15"/>
    <mergeCell ref="C8:D8"/>
    <mergeCell ref="E8:F8"/>
    <mergeCell ref="C9:D9"/>
    <mergeCell ref="E9:F9"/>
    <mergeCell ref="C10:D10"/>
    <mergeCell ref="E10:F10"/>
    <mergeCell ref="C11:D11"/>
    <mergeCell ref="E11:F11"/>
    <mergeCell ref="C12:D12"/>
    <mergeCell ref="E12:F12"/>
    <mergeCell ref="C13:D13"/>
    <mergeCell ref="E13:F13"/>
    <mergeCell ref="C48:D48"/>
    <mergeCell ref="E48:F48"/>
    <mergeCell ref="C30:D30"/>
    <mergeCell ref="E30:F30"/>
    <mergeCell ref="C31:D31"/>
    <mergeCell ref="E31:F31"/>
    <mergeCell ref="C32:D32"/>
    <mergeCell ref="E32:F32"/>
    <mergeCell ref="C33:D33"/>
    <mergeCell ref="E33:F33"/>
    <mergeCell ref="C41:D41"/>
    <mergeCell ref="C42:D42"/>
    <mergeCell ref="E46:F46"/>
    <mergeCell ref="E47:F47"/>
    <mergeCell ref="C37:D37"/>
    <mergeCell ref="C38:D38"/>
    <mergeCell ref="C16:D16"/>
    <mergeCell ref="E16:F16"/>
    <mergeCell ref="C19:C20"/>
    <mergeCell ref="D19:E20"/>
    <mergeCell ref="C25:F26"/>
    <mergeCell ref="H28:H29"/>
    <mergeCell ref="C51:C52"/>
    <mergeCell ref="D51:E52"/>
    <mergeCell ref="A28:A29"/>
    <mergeCell ref="B28:B29"/>
    <mergeCell ref="C28:D29"/>
    <mergeCell ref="E28:F29"/>
    <mergeCell ref="G28:G29"/>
    <mergeCell ref="C34:D34"/>
    <mergeCell ref="E34:F34"/>
    <mergeCell ref="C35:D35"/>
    <mergeCell ref="E35:F35"/>
    <mergeCell ref="C36:D36"/>
    <mergeCell ref="E36:F36"/>
    <mergeCell ref="C39:D39"/>
    <mergeCell ref="E39:F39"/>
  </mergeCells>
  <pageMargins left="0.7" right="0.7" top="0.75" bottom="0.75" header="0.3" footer="0.3"/>
  <pageSetup orientation="landscape" r:id="rId1"/>
</worksheet>
</file>

<file path=xl/worksheets/sheet1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topLeftCell="B1" workbookViewId="0">
      <selection activeCell="M4" sqref="M4"/>
    </sheetView>
  </sheetViews>
  <sheetFormatPr baseColWidth="10" defaultRowHeight="15" x14ac:dyDescent="0.25"/>
  <cols>
    <col min="2" max="2" width="26.140625" bestFit="1" customWidth="1"/>
    <col min="3" max="3" width="11.7109375" bestFit="1" customWidth="1"/>
    <col min="5" max="5" width="14" bestFit="1" customWidth="1"/>
    <col min="6" max="6" width="10.140625" bestFit="1" customWidth="1"/>
    <col min="7" max="7" width="11.85546875" bestFit="1" customWidth="1"/>
    <col min="8" max="8" width="18.85546875" bestFit="1" customWidth="1"/>
    <col min="9" max="9" width="7.7109375" bestFit="1" customWidth="1"/>
    <col min="10" max="10" width="17.28515625" bestFit="1" customWidth="1"/>
    <col min="11" max="11" width="13.5703125" bestFit="1" customWidth="1"/>
    <col min="12" max="12" width="14.28515625" bestFit="1" customWidth="1"/>
    <col min="13" max="13" width="7.42578125" bestFit="1" customWidth="1"/>
    <col min="14" max="14" width="13.5703125" bestFit="1" customWidth="1"/>
  </cols>
  <sheetData>
    <row r="1" spans="1:16" x14ac:dyDescent="0.25">
      <c r="A1" s="741" t="s">
        <v>281</v>
      </c>
      <c r="B1" s="665" t="s">
        <v>0</v>
      </c>
      <c r="C1" s="665" t="s">
        <v>9</v>
      </c>
      <c r="D1" s="665" t="s">
        <v>1</v>
      </c>
      <c r="E1" s="665" t="s">
        <v>24</v>
      </c>
      <c r="F1" s="665" t="s">
        <v>2</v>
      </c>
      <c r="G1" s="665" t="s">
        <v>3</v>
      </c>
      <c r="H1" s="665" t="s">
        <v>4</v>
      </c>
      <c r="I1" s="665" t="s">
        <v>5</v>
      </c>
      <c r="J1" s="665" t="s">
        <v>6</v>
      </c>
      <c r="K1" s="665" t="s">
        <v>7</v>
      </c>
      <c r="L1" s="665" t="s">
        <v>8</v>
      </c>
      <c r="M1" s="665" t="s">
        <v>33</v>
      </c>
      <c r="N1" s="665" t="s">
        <v>105</v>
      </c>
      <c r="O1" s="665" t="s">
        <v>9</v>
      </c>
      <c r="P1" s="665" t="s">
        <v>67</v>
      </c>
    </row>
    <row r="2" spans="1:16" x14ac:dyDescent="0.25">
      <c r="A2" s="741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  <c r="O2" s="666"/>
      <c r="P2" s="666"/>
    </row>
    <row r="3" spans="1:16" ht="16.5" x14ac:dyDescent="0.3">
      <c r="A3" s="532">
        <v>1</v>
      </c>
      <c r="B3" s="3" t="s">
        <v>1098</v>
      </c>
      <c r="C3" s="210">
        <v>45728</v>
      </c>
      <c r="D3" s="6" t="s">
        <v>25</v>
      </c>
      <c r="E3" s="307"/>
      <c r="F3" s="4">
        <v>45000</v>
      </c>
      <c r="G3" s="307">
        <v>200</v>
      </c>
      <c r="H3" s="4">
        <f>F3-G3</f>
        <v>44800</v>
      </c>
      <c r="I3" s="5">
        <v>660</v>
      </c>
      <c r="J3" s="5">
        <f>H3 *I3</f>
        <v>29568000</v>
      </c>
      <c r="K3" s="5">
        <v>29568000</v>
      </c>
      <c r="L3" s="5">
        <f>J3-K3</f>
        <v>0</v>
      </c>
      <c r="M3" s="255" t="s">
        <v>260</v>
      </c>
      <c r="N3" s="5">
        <v>29792000</v>
      </c>
      <c r="O3" s="11">
        <v>45744</v>
      </c>
      <c r="P3" s="532" t="s">
        <v>659</v>
      </c>
    </row>
    <row r="4" spans="1:16" ht="16.5" x14ac:dyDescent="0.3">
      <c r="A4" s="532">
        <f>A3+1</f>
        <v>2</v>
      </c>
      <c r="B4" s="3" t="s">
        <v>1107</v>
      </c>
      <c r="C4" s="210">
        <v>45728</v>
      </c>
      <c r="D4" s="6" t="s">
        <v>25</v>
      </c>
      <c r="E4" s="307"/>
      <c r="F4" s="4">
        <v>45000</v>
      </c>
      <c r="G4" s="307">
        <v>120</v>
      </c>
      <c r="H4" s="4">
        <f>F4-G4</f>
        <v>44880</v>
      </c>
      <c r="I4" s="5">
        <v>660</v>
      </c>
      <c r="J4" s="5">
        <f>H4 *I4</f>
        <v>29620800</v>
      </c>
      <c r="K4" s="5">
        <v>29620800</v>
      </c>
      <c r="L4" s="5">
        <f>J4-K4</f>
        <v>0</v>
      </c>
      <c r="M4" s="255" t="s">
        <v>260</v>
      </c>
      <c r="N4" s="5">
        <v>9200000</v>
      </c>
      <c r="O4" s="11">
        <v>45750</v>
      </c>
      <c r="P4" s="532" t="s">
        <v>481</v>
      </c>
    </row>
    <row r="5" spans="1:16" ht="16.5" x14ac:dyDescent="0.3">
      <c r="A5" s="532">
        <f t="shared" ref="A5:A10" si="0">A4+1</f>
        <v>3</v>
      </c>
      <c r="B5" s="3"/>
      <c r="C5" s="210"/>
      <c r="D5" s="6"/>
      <c r="E5" s="307"/>
      <c r="F5" s="4"/>
      <c r="G5" s="307"/>
      <c r="H5" s="4"/>
      <c r="I5" s="5"/>
      <c r="J5" s="5"/>
      <c r="K5" s="5"/>
      <c r="L5" s="5"/>
      <c r="M5" s="119"/>
      <c r="N5" s="5">
        <v>800000</v>
      </c>
      <c r="O5" s="11">
        <v>45750</v>
      </c>
      <c r="P5" s="571" t="s">
        <v>917</v>
      </c>
    </row>
    <row r="6" spans="1:16" ht="16.5" x14ac:dyDescent="0.3">
      <c r="A6" s="532">
        <f t="shared" si="0"/>
        <v>4</v>
      </c>
      <c r="B6" s="3"/>
      <c r="C6" s="210"/>
      <c r="D6" s="6"/>
      <c r="E6" s="307"/>
      <c r="F6" s="4"/>
      <c r="G6" s="307"/>
      <c r="H6" s="4"/>
      <c r="I6" s="5"/>
      <c r="J6" s="5"/>
      <c r="K6" s="5"/>
      <c r="L6" s="5"/>
      <c r="M6" s="13"/>
      <c r="N6" s="5">
        <v>19396800</v>
      </c>
      <c r="O6" s="11">
        <v>45761</v>
      </c>
      <c r="P6" s="10"/>
    </row>
    <row r="7" spans="1:16" ht="16.5" x14ac:dyDescent="0.3">
      <c r="A7" s="532">
        <f t="shared" si="0"/>
        <v>5</v>
      </c>
      <c r="B7" s="3"/>
      <c r="C7" s="210"/>
      <c r="D7" s="6"/>
      <c r="E7" s="307"/>
      <c r="F7" s="4"/>
      <c r="G7" s="307"/>
      <c r="H7" s="4"/>
      <c r="I7" s="5"/>
      <c r="J7" s="5"/>
      <c r="K7" s="5"/>
      <c r="L7" s="5"/>
      <c r="M7" s="13"/>
      <c r="N7" s="307"/>
      <c r="O7" s="11"/>
      <c r="P7" s="10"/>
    </row>
    <row r="8" spans="1:16" ht="16.5" x14ac:dyDescent="0.3">
      <c r="A8" s="532">
        <f t="shared" si="0"/>
        <v>6</v>
      </c>
      <c r="B8" s="3"/>
      <c r="C8" s="210"/>
      <c r="D8" s="12"/>
      <c r="E8" s="307"/>
      <c r="F8" s="4"/>
      <c r="G8" s="307"/>
      <c r="H8" s="4"/>
      <c r="I8" s="5"/>
      <c r="J8" s="5"/>
      <c r="K8" s="5"/>
      <c r="L8" s="5"/>
      <c r="M8" s="13"/>
      <c r="N8" s="307"/>
      <c r="O8" s="10"/>
      <c r="P8" s="10"/>
    </row>
    <row r="9" spans="1:16" ht="16.5" x14ac:dyDescent="0.3">
      <c r="A9" s="532">
        <f t="shared" si="0"/>
        <v>7</v>
      </c>
      <c r="B9" s="3"/>
      <c r="C9" s="3"/>
      <c r="D9" s="6"/>
      <c r="E9" s="307"/>
      <c r="F9" s="4"/>
      <c r="G9" s="307"/>
      <c r="H9" s="4"/>
      <c r="I9" s="5"/>
      <c r="J9" s="5"/>
      <c r="K9" s="5"/>
      <c r="L9" s="5"/>
      <c r="M9" s="13"/>
      <c r="N9" s="307"/>
      <c r="O9" s="11"/>
      <c r="P9" s="10"/>
    </row>
    <row r="10" spans="1:16" ht="16.5" x14ac:dyDescent="0.3">
      <c r="A10" s="532">
        <f t="shared" si="0"/>
        <v>8</v>
      </c>
      <c r="B10" s="3"/>
      <c r="C10" s="3"/>
      <c r="D10" s="6"/>
      <c r="E10" s="307"/>
      <c r="F10" s="4"/>
      <c r="G10" s="307"/>
      <c r="H10" s="4"/>
      <c r="I10" s="5"/>
      <c r="J10" s="5"/>
      <c r="K10" s="5"/>
      <c r="L10" s="5"/>
      <c r="M10" s="13"/>
      <c r="N10" s="307"/>
      <c r="O10" s="11"/>
      <c r="P10" s="10"/>
    </row>
    <row r="13" spans="1:16" x14ac:dyDescent="0.25">
      <c r="L13" s="667" t="s">
        <v>28</v>
      </c>
      <c r="M13" s="668">
        <f>SUM(J3:J10)</f>
        <v>59188800</v>
      </c>
      <c r="N13" s="668"/>
    </row>
    <row r="14" spans="1:16" x14ac:dyDescent="0.25">
      <c r="L14" s="667"/>
      <c r="M14" s="668"/>
      <c r="N14" s="668"/>
    </row>
    <row r="16" spans="1:16" x14ac:dyDescent="0.25">
      <c r="L16" s="667" t="s">
        <v>29</v>
      </c>
      <c r="M16" s="668">
        <f>SUM(K3:K10)</f>
        <v>59188800</v>
      </c>
      <c r="N16" s="668" t="e">
        <f>#REF!+#REF!+#REF!+#REF!+#REF!+K1+K2+K3+K4+K5+K6+K7</f>
        <v>#REF!</v>
      </c>
    </row>
    <row r="17" spans="12:14" x14ac:dyDescent="0.25">
      <c r="L17" s="667"/>
      <c r="M17" s="668"/>
      <c r="N17" s="668"/>
    </row>
    <row r="19" spans="12:14" x14ac:dyDescent="0.25">
      <c r="L19" s="667" t="s">
        <v>8</v>
      </c>
      <c r="M19" s="668">
        <f>M13-M16</f>
        <v>0</v>
      </c>
      <c r="N19" s="668" t="e">
        <f>M13-N16</f>
        <v>#REF!</v>
      </c>
    </row>
    <row r="20" spans="12:14" x14ac:dyDescent="0.25">
      <c r="L20" s="667"/>
      <c r="M20" s="668"/>
      <c r="N20" s="668"/>
    </row>
  </sheetData>
  <mergeCells count="22">
    <mergeCell ref="L16:L17"/>
    <mergeCell ref="M16:N17"/>
    <mergeCell ref="L19:L20"/>
    <mergeCell ref="M19:N20"/>
    <mergeCell ref="M1:M2"/>
    <mergeCell ref="N1:N2"/>
    <mergeCell ref="O1:O2"/>
    <mergeCell ref="P1:P2"/>
    <mergeCell ref="L13:L14"/>
    <mergeCell ref="M13:N14"/>
    <mergeCell ref="G1:G2"/>
    <mergeCell ref="H1:H2"/>
    <mergeCell ref="I1:I2"/>
    <mergeCell ref="J1:J2"/>
    <mergeCell ref="K1:K2"/>
    <mergeCell ref="L1:L2"/>
    <mergeCell ref="F1:F2"/>
    <mergeCell ref="A1:A2"/>
    <mergeCell ref="B1:B2"/>
    <mergeCell ref="C1:C2"/>
    <mergeCell ref="D1:D2"/>
    <mergeCell ref="E1:E2"/>
  </mergeCells>
  <pageMargins left="0.7" right="0.7" top="0.75" bottom="0.75" header="0.3" footer="0.3"/>
  <pageSetup paperSize="9" scale="60" orientation="landscape" r:id="rId1"/>
</worksheet>
</file>

<file path=xl/worksheets/sheet1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5"/>
  <sheetViews>
    <sheetView workbookViewId="0">
      <selection activeCell="H17" sqref="H17"/>
    </sheetView>
  </sheetViews>
  <sheetFormatPr baseColWidth="10" defaultRowHeight="15" x14ac:dyDescent="0.25"/>
  <cols>
    <col min="2" max="2" width="26.85546875" bestFit="1" customWidth="1"/>
    <col min="3" max="3" width="11.7109375" bestFit="1" customWidth="1"/>
    <col min="4" max="4" width="8.28515625" bestFit="1" customWidth="1"/>
    <col min="5" max="5" width="14" bestFit="1" customWidth="1"/>
    <col min="6" max="6" width="10.140625" bestFit="1" customWidth="1"/>
    <col min="7" max="7" width="11.85546875" bestFit="1" customWidth="1"/>
    <col min="8" max="8" width="18.85546875" bestFit="1" customWidth="1"/>
    <col min="9" max="9" width="7.7109375" bestFit="1" customWidth="1"/>
    <col min="10" max="10" width="17.28515625" bestFit="1" customWidth="1"/>
    <col min="11" max="11" width="14.85546875" customWidth="1"/>
    <col min="12" max="12" width="14.28515625" bestFit="1" customWidth="1"/>
    <col min="14" max="14" width="17.42578125" customWidth="1"/>
    <col min="16" max="16" width="15.85546875" bestFit="1" customWidth="1"/>
  </cols>
  <sheetData>
    <row r="1" spans="1:16" x14ac:dyDescent="0.25">
      <c r="A1" s="741" t="s">
        <v>281</v>
      </c>
      <c r="B1" s="665" t="s">
        <v>0</v>
      </c>
      <c r="C1" s="665" t="s">
        <v>9</v>
      </c>
      <c r="D1" s="665" t="s">
        <v>1</v>
      </c>
      <c r="E1" s="665" t="s">
        <v>24</v>
      </c>
      <c r="F1" s="665" t="s">
        <v>2</v>
      </c>
      <c r="G1" s="665" t="s">
        <v>3</v>
      </c>
      <c r="H1" s="665" t="s">
        <v>4</v>
      </c>
      <c r="I1" s="665" t="s">
        <v>5</v>
      </c>
      <c r="J1" s="665" t="s">
        <v>6</v>
      </c>
      <c r="K1" s="665" t="s">
        <v>7</v>
      </c>
      <c r="L1" s="665" t="s">
        <v>8</v>
      </c>
      <c r="M1" s="665" t="s">
        <v>33</v>
      </c>
      <c r="N1" s="665" t="s">
        <v>105</v>
      </c>
      <c r="O1" s="665" t="s">
        <v>9</v>
      </c>
      <c r="P1" s="665" t="s">
        <v>67</v>
      </c>
    </row>
    <row r="2" spans="1:16" x14ac:dyDescent="0.25">
      <c r="A2" s="741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  <c r="O2" s="666"/>
      <c r="P2" s="666"/>
    </row>
    <row r="3" spans="1:16" ht="16.5" x14ac:dyDescent="0.3">
      <c r="A3" s="532">
        <v>1</v>
      </c>
      <c r="B3" s="3" t="s">
        <v>1099</v>
      </c>
      <c r="C3" s="210">
        <v>45729</v>
      </c>
      <c r="D3" s="6" t="s">
        <v>25</v>
      </c>
      <c r="E3" s="307"/>
      <c r="F3" s="4">
        <v>45000</v>
      </c>
      <c r="G3" s="307">
        <v>100</v>
      </c>
      <c r="H3" s="4">
        <f t="shared" ref="H3:H15" si="0">F3-G3</f>
        <v>44900</v>
      </c>
      <c r="I3" s="5">
        <v>675</v>
      </c>
      <c r="J3" s="5">
        <f t="shared" ref="J3:J15" si="1">H3 *I3</f>
        <v>30307500</v>
      </c>
      <c r="K3" s="5">
        <v>30307500</v>
      </c>
      <c r="L3" s="5">
        <f t="shared" ref="L3:L15" si="2">J3-K3</f>
        <v>0</v>
      </c>
      <c r="M3" s="240" t="s">
        <v>260</v>
      </c>
      <c r="N3" s="5">
        <v>18361500</v>
      </c>
      <c r="O3" s="11">
        <v>45733</v>
      </c>
      <c r="P3" s="532" t="s">
        <v>1122</v>
      </c>
    </row>
    <row r="4" spans="1:16" ht="16.5" x14ac:dyDescent="0.3">
      <c r="A4" s="532">
        <f>A3+1</f>
        <v>2</v>
      </c>
      <c r="B4" s="3" t="s">
        <v>1161</v>
      </c>
      <c r="C4" s="210">
        <v>45744</v>
      </c>
      <c r="D4" s="6" t="s">
        <v>25</v>
      </c>
      <c r="E4" s="307"/>
      <c r="F4" s="4">
        <v>45000</v>
      </c>
      <c r="G4" s="307">
        <v>220</v>
      </c>
      <c r="H4" s="4">
        <f t="shared" si="0"/>
        <v>44780</v>
      </c>
      <c r="I4" s="5">
        <v>635</v>
      </c>
      <c r="J4" s="5">
        <f t="shared" si="1"/>
        <v>28435300</v>
      </c>
      <c r="K4" s="5">
        <v>28435300</v>
      </c>
      <c r="L4" s="5">
        <f t="shared" si="2"/>
        <v>0</v>
      </c>
      <c r="M4" s="240" t="s">
        <v>260</v>
      </c>
      <c r="N4" s="5">
        <v>11900000</v>
      </c>
      <c r="O4" s="11">
        <v>45734</v>
      </c>
      <c r="P4" s="532"/>
    </row>
    <row r="5" spans="1:16" ht="16.5" x14ac:dyDescent="0.3">
      <c r="A5" s="532">
        <f t="shared" ref="A5:A15" si="3">A4+1</f>
        <v>3</v>
      </c>
      <c r="B5" s="3" t="s">
        <v>1187</v>
      </c>
      <c r="C5" s="210">
        <v>45752</v>
      </c>
      <c r="D5" s="6" t="s">
        <v>25</v>
      </c>
      <c r="E5" s="307"/>
      <c r="F5" s="4">
        <v>45000</v>
      </c>
      <c r="G5" s="307">
        <v>50</v>
      </c>
      <c r="H5" s="4">
        <f t="shared" si="0"/>
        <v>44950</v>
      </c>
      <c r="I5" s="5">
        <v>630</v>
      </c>
      <c r="J5" s="5">
        <f t="shared" si="1"/>
        <v>28318500</v>
      </c>
      <c r="K5" s="5">
        <v>28318500</v>
      </c>
      <c r="L5" s="5">
        <f t="shared" si="2"/>
        <v>0</v>
      </c>
      <c r="M5" s="240" t="s">
        <v>260</v>
      </c>
      <c r="N5" s="5">
        <v>11000000</v>
      </c>
      <c r="O5" s="11">
        <v>45748</v>
      </c>
      <c r="P5" s="10" t="s">
        <v>917</v>
      </c>
    </row>
    <row r="6" spans="1:16" ht="16.5" x14ac:dyDescent="0.3">
      <c r="A6" s="532">
        <f t="shared" si="3"/>
        <v>4</v>
      </c>
      <c r="B6" s="3" t="s">
        <v>1197</v>
      </c>
      <c r="C6" s="210">
        <v>45755</v>
      </c>
      <c r="D6" s="6" t="s">
        <v>25</v>
      </c>
      <c r="E6" s="307"/>
      <c r="F6" s="4">
        <v>45000</v>
      </c>
      <c r="G6" s="307">
        <v>240</v>
      </c>
      <c r="H6" s="4">
        <f t="shared" si="0"/>
        <v>44760</v>
      </c>
      <c r="I6" s="5">
        <v>635</v>
      </c>
      <c r="J6" s="5">
        <f t="shared" si="1"/>
        <v>28422600</v>
      </c>
      <c r="K6" s="5">
        <v>28422600</v>
      </c>
      <c r="L6" s="5">
        <f t="shared" si="2"/>
        <v>0</v>
      </c>
      <c r="M6" s="240" t="s">
        <v>260</v>
      </c>
      <c r="N6" s="5">
        <v>11900000</v>
      </c>
      <c r="O6" s="11">
        <v>45749</v>
      </c>
      <c r="P6" s="10" t="s">
        <v>917</v>
      </c>
    </row>
    <row r="7" spans="1:16" ht="16.5" x14ac:dyDescent="0.3">
      <c r="A7" s="532">
        <f t="shared" si="3"/>
        <v>5</v>
      </c>
      <c r="B7" s="3" t="s">
        <v>1203</v>
      </c>
      <c r="C7" s="210">
        <v>45758</v>
      </c>
      <c r="D7" s="12" t="s">
        <v>27</v>
      </c>
      <c r="E7" s="307"/>
      <c r="F7" s="4">
        <v>18000</v>
      </c>
      <c r="G7" s="307"/>
      <c r="H7" s="4">
        <f t="shared" si="0"/>
        <v>18000</v>
      </c>
      <c r="I7" s="5">
        <v>625</v>
      </c>
      <c r="J7" s="5">
        <f t="shared" si="1"/>
        <v>11250000</v>
      </c>
      <c r="K7" s="5"/>
      <c r="L7" s="5">
        <f t="shared" si="2"/>
        <v>11250000</v>
      </c>
      <c r="M7" s="240"/>
      <c r="N7" s="5">
        <v>5535000</v>
      </c>
      <c r="O7" s="11">
        <v>45754</v>
      </c>
      <c r="P7" s="10" t="s">
        <v>917</v>
      </c>
    </row>
    <row r="8" spans="1:16" ht="16.5" x14ac:dyDescent="0.3">
      <c r="A8" s="532">
        <f t="shared" si="3"/>
        <v>6</v>
      </c>
      <c r="B8" s="3" t="s">
        <v>1217</v>
      </c>
      <c r="C8" s="210">
        <v>45759</v>
      </c>
      <c r="D8" s="6" t="s">
        <v>25</v>
      </c>
      <c r="E8" s="307"/>
      <c r="F8" s="4">
        <v>45000</v>
      </c>
      <c r="G8" s="307">
        <v>200</v>
      </c>
      <c r="H8" s="4">
        <f t="shared" si="0"/>
        <v>44800</v>
      </c>
      <c r="I8" s="5">
        <v>640</v>
      </c>
      <c r="J8" s="5">
        <f t="shared" si="1"/>
        <v>28672000</v>
      </c>
      <c r="K8" s="5">
        <v>28672000</v>
      </c>
      <c r="L8" s="5">
        <f t="shared" si="2"/>
        <v>0</v>
      </c>
      <c r="M8" s="240" t="s">
        <v>260</v>
      </c>
      <c r="N8" s="5">
        <v>20000000</v>
      </c>
      <c r="O8" s="11">
        <v>45755</v>
      </c>
      <c r="P8" s="10" t="s">
        <v>917</v>
      </c>
    </row>
    <row r="9" spans="1:16" ht="16.5" x14ac:dyDescent="0.3">
      <c r="A9" s="593">
        <f t="shared" si="3"/>
        <v>7</v>
      </c>
      <c r="B9" s="3" t="s">
        <v>1260</v>
      </c>
      <c r="C9" s="210">
        <v>45767</v>
      </c>
      <c r="D9" s="6" t="s">
        <v>25</v>
      </c>
      <c r="E9" s="307"/>
      <c r="F9" s="4">
        <v>45000</v>
      </c>
      <c r="G9" s="307"/>
      <c r="H9" s="4">
        <f t="shared" si="0"/>
        <v>45000</v>
      </c>
      <c r="I9" s="5">
        <v>650</v>
      </c>
      <c r="J9" s="5">
        <f t="shared" si="1"/>
        <v>29250000</v>
      </c>
      <c r="K9" s="5">
        <v>29250000</v>
      </c>
      <c r="L9" s="5">
        <f t="shared" si="2"/>
        <v>0</v>
      </c>
      <c r="M9" s="240" t="s">
        <v>260</v>
      </c>
      <c r="N9" s="5">
        <v>15500000</v>
      </c>
      <c r="O9" s="11">
        <v>45756</v>
      </c>
      <c r="P9" s="10" t="s">
        <v>917</v>
      </c>
    </row>
    <row r="10" spans="1:16" ht="16.5" x14ac:dyDescent="0.3">
      <c r="A10" s="593">
        <f t="shared" si="3"/>
        <v>8</v>
      </c>
      <c r="B10" s="3" t="s">
        <v>1261</v>
      </c>
      <c r="C10" s="210">
        <v>45768</v>
      </c>
      <c r="D10" s="6" t="s">
        <v>25</v>
      </c>
      <c r="E10" s="307"/>
      <c r="F10" s="4">
        <v>45000</v>
      </c>
      <c r="G10" s="307"/>
      <c r="H10" s="4">
        <f t="shared" si="0"/>
        <v>45000</v>
      </c>
      <c r="I10" s="5">
        <v>650</v>
      </c>
      <c r="J10" s="5">
        <f t="shared" si="1"/>
        <v>29250000</v>
      </c>
      <c r="K10" s="5">
        <v>29250000</v>
      </c>
      <c r="L10" s="5">
        <f t="shared" si="2"/>
        <v>0</v>
      </c>
      <c r="M10" s="13"/>
      <c r="N10" s="5">
        <v>3228500</v>
      </c>
      <c r="O10" s="11">
        <v>45757</v>
      </c>
      <c r="P10" s="10" t="s">
        <v>746</v>
      </c>
    </row>
    <row r="11" spans="1:16" ht="16.5" x14ac:dyDescent="0.3">
      <c r="A11" s="593">
        <f t="shared" si="3"/>
        <v>9</v>
      </c>
      <c r="B11" s="3" t="s">
        <v>1276</v>
      </c>
      <c r="C11" s="210">
        <v>45770</v>
      </c>
      <c r="D11" s="6" t="s">
        <v>25</v>
      </c>
      <c r="E11" s="307"/>
      <c r="F11" s="4">
        <v>45000</v>
      </c>
      <c r="G11" s="307"/>
      <c r="H11" s="4">
        <f t="shared" si="0"/>
        <v>45000</v>
      </c>
      <c r="I11" s="5">
        <v>650</v>
      </c>
      <c r="J11" s="5">
        <f t="shared" si="1"/>
        <v>29250000</v>
      </c>
      <c r="K11" s="5"/>
      <c r="L11" s="5">
        <f t="shared" si="2"/>
        <v>29250000</v>
      </c>
      <c r="M11" s="13"/>
      <c r="N11" s="5">
        <v>7000000</v>
      </c>
      <c r="O11" s="11">
        <v>45761</v>
      </c>
      <c r="P11" s="10" t="s">
        <v>1223</v>
      </c>
    </row>
    <row r="12" spans="1:16" ht="16.5" x14ac:dyDescent="0.3">
      <c r="A12" s="593">
        <f t="shared" si="3"/>
        <v>10</v>
      </c>
      <c r="B12" s="3" t="s">
        <v>1272</v>
      </c>
      <c r="C12" s="210">
        <v>45770</v>
      </c>
      <c r="D12" s="6" t="s">
        <v>25</v>
      </c>
      <c r="E12" s="307"/>
      <c r="F12" s="4">
        <v>45000</v>
      </c>
      <c r="G12" s="307"/>
      <c r="H12" s="4">
        <f t="shared" si="0"/>
        <v>45000</v>
      </c>
      <c r="I12" s="5">
        <v>650</v>
      </c>
      <c r="J12" s="5">
        <f t="shared" si="1"/>
        <v>29250000</v>
      </c>
      <c r="K12" s="5"/>
      <c r="L12" s="5">
        <f t="shared" si="2"/>
        <v>29250000</v>
      </c>
      <c r="M12" s="13"/>
      <c r="N12" s="5">
        <v>9561500</v>
      </c>
      <c r="O12" s="11">
        <v>45757</v>
      </c>
      <c r="P12" s="10" t="s">
        <v>1123</v>
      </c>
    </row>
    <row r="13" spans="1:16" ht="16.5" x14ac:dyDescent="0.3">
      <c r="A13" s="628">
        <f t="shared" si="3"/>
        <v>11</v>
      </c>
      <c r="B13" s="3" t="s">
        <v>1273</v>
      </c>
      <c r="C13" s="210">
        <v>45770</v>
      </c>
      <c r="D13" s="6" t="s">
        <v>25</v>
      </c>
      <c r="E13" s="307"/>
      <c r="F13" s="4">
        <v>45000</v>
      </c>
      <c r="G13" s="307"/>
      <c r="H13" s="4">
        <f t="shared" si="0"/>
        <v>45000</v>
      </c>
      <c r="I13" s="5">
        <v>650</v>
      </c>
      <c r="J13" s="5">
        <f t="shared" si="1"/>
        <v>29250000</v>
      </c>
      <c r="K13" s="5"/>
      <c r="L13" s="5">
        <f t="shared" si="2"/>
        <v>29250000</v>
      </c>
      <c r="M13" s="13"/>
      <c r="N13" s="5">
        <v>1450000</v>
      </c>
      <c r="O13" s="11">
        <v>45761</v>
      </c>
      <c r="P13" s="10" t="s">
        <v>917</v>
      </c>
    </row>
    <row r="14" spans="1:16" ht="16.5" x14ac:dyDescent="0.3">
      <c r="A14" s="628">
        <f t="shared" si="3"/>
        <v>12</v>
      </c>
      <c r="B14" s="3" t="s">
        <v>1274</v>
      </c>
      <c r="C14" s="210">
        <v>45770</v>
      </c>
      <c r="D14" s="6" t="s">
        <v>25</v>
      </c>
      <c r="E14" s="307"/>
      <c r="F14" s="4">
        <v>45000</v>
      </c>
      <c r="G14" s="307"/>
      <c r="H14" s="4">
        <f t="shared" si="0"/>
        <v>45000</v>
      </c>
      <c r="I14" s="5">
        <v>650</v>
      </c>
      <c r="J14" s="5">
        <f t="shared" si="1"/>
        <v>29250000</v>
      </c>
      <c r="K14" s="5"/>
      <c r="L14" s="5">
        <f t="shared" si="2"/>
        <v>29250000</v>
      </c>
      <c r="M14" s="13"/>
      <c r="N14" s="5">
        <v>25500000</v>
      </c>
      <c r="O14" s="11">
        <v>45762</v>
      </c>
      <c r="P14" s="10" t="s">
        <v>917</v>
      </c>
    </row>
    <row r="15" spans="1:16" ht="16.5" x14ac:dyDescent="0.3">
      <c r="A15" s="628">
        <f t="shared" si="3"/>
        <v>13</v>
      </c>
      <c r="B15" s="3" t="s">
        <v>882</v>
      </c>
      <c r="C15" s="210">
        <v>45770</v>
      </c>
      <c r="D15" s="6" t="s">
        <v>25</v>
      </c>
      <c r="E15" s="307"/>
      <c r="F15" s="4">
        <v>45000</v>
      </c>
      <c r="G15" s="307"/>
      <c r="H15" s="4">
        <f t="shared" si="0"/>
        <v>45000</v>
      </c>
      <c r="I15" s="5">
        <v>650</v>
      </c>
      <c r="J15" s="5">
        <f t="shared" si="1"/>
        <v>29250000</v>
      </c>
      <c r="K15" s="5"/>
      <c r="L15" s="5">
        <f t="shared" si="2"/>
        <v>29250000</v>
      </c>
      <c r="M15" s="13"/>
      <c r="N15" s="5">
        <v>35500000</v>
      </c>
      <c r="O15" s="11">
        <v>45769</v>
      </c>
      <c r="P15" s="10" t="s">
        <v>917</v>
      </c>
    </row>
    <row r="18" spans="12:14" x14ac:dyDescent="0.25">
      <c r="L18" s="667" t="s">
        <v>28</v>
      </c>
      <c r="M18" s="668">
        <f>SUM(J3:J15)</f>
        <v>360155900</v>
      </c>
      <c r="N18" s="668"/>
    </row>
    <row r="19" spans="12:14" x14ac:dyDescent="0.25">
      <c r="L19" s="667"/>
      <c r="M19" s="668"/>
      <c r="N19" s="668"/>
    </row>
    <row r="21" spans="12:14" x14ac:dyDescent="0.25">
      <c r="L21" s="667" t="s">
        <v>29</v>
      </c>
      <c r="M21" s="668">
        <f>SUM(K3:K15)</f>
        <v>202655900</v>
      </c>
      <c r="N21" s="668" t="e">
        <f>#REF!+#REF!+#REF!+#REF!+#REF!+K1+K2+K3+K4+K5+K6+K7</f>
        <v>#REF!</v>
      </c>
    </row>
    <row r="22" spans="12:14" x14ac:dyDescent="0.25">
      <c r="L22" s="667"/>
      <c r="M22" s="668"/>
      <c r="N22" s="668"/>
    </row>
    <row r="24" spans="12:14" x14ac:dyDescent="0.25">
      <c r="L24" s="667" t="s">
        <v>8</v>
      </c>
      <c r="M24" s="668">
        <f>M18-M21</f>
        <v>157500000</v>
      </c>
      <c r="N24" s="668" t="e">
        <f>M18-N21</f>
        <v>#REF!</v>
      </c>
    </row>
    <row r="25" spans="12:14" x14ac:dyDescent="0.25">
      <c r="L25" s="667"/>
      <c r="M25" s="668"/>
      <c r="N25" s="668"/>
    </row>
  </sheetData>
  <mergeCells count="22">
    <mergeCell ref="L21:L22"/>
    <mergeCell ref="M21:N22"/>
    <mergeCell ref="L24:L25"/>
    <mergeCell ref="M24:N25"/>
    <mergeCell ref="M1:M2"/>
    <mergeCell ref="N1:N2"/>
    <mergeCell ref="O1:O2"/>
    <mergeCell ref="P1:P2"/>
    <mergeCell ref="L18:L19"/>
    <mergeCell ref="M18:N19"/>
    <mergeCell ref="G1:G2"/>
    <mergeCell ref="H1:H2"/>
    <mergeCell ref="I1:I2"/>
    <mergeCell ref="J1:J2"/>
    <mergeCell ref="K1:K2"/>
    <mergeCell ref="L1:L2"/>
    <mergeCell ref="F1:F2"/>
    <mergeCell ref="A1:A2"/>
    <mergeCell ref="B1:B2"/>
    <mergeCell ref="C1:C2"/>
    <mergeCell ref="D1:D2"/>
    <mergeCell ref="E1:E2"/>
  </mergeCells>
  <pageMargins left="0.7" right="0.7" top="0.75" bottom="0.75" header="0.3" footer="0.3"/>
  <pageSetup paperSize="9" scale="55" orientation="landscape" r:id="rId1"/>
</worksheet>
</file>

<file path=xl/worksheets/sheet1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workbookViewId="0">
      <selection activeCell="M15" sqref="M15"/>
    </sheetView>
  </sheetViews>
  <sheetFormatPr baseColWidth="10" defaultRowHeight="15" x14ac:dyDescent="0.25"/>
  <cols>
    <col min="2" max="2" width="12.7109375" bestFit="1" customWidth="1"/>
    <col min="3" max="3" width="11.7109375" bestFit="1" customWidth="1"/>
    <col min="4" max="4" width="8.28515625" bestFit="1" customWidth="1"/>
    <col min="5" max="5" width="14" bestFit="1" customWidth="1"/>
    <col min="6" max="6" width="10.140625" bestFit="1" customWidth="1"/>
    <col min="7" max="7" width="11.85546875" bestFit="1" customWidth="1"/>
    <col min="8" max="8" width="18.85546875" bestFit="1" customWidth="1"/>
    <col min="9" max="9" width="7.7109375" bestFit="1" customWidth="1"/>
    <col min="10" max="10" width="17.28515625" bestFit="1" customWidth="1"/>
    <col min="11" max="11" width="13.5703125" bestFit="1" customWidth="1"/>
    <col min="12" max="12" width="14.28515625" bestFit="1" customWidth="1"/>
    <col min="14" max="14" width="16.28515625" customWidth="1"/>
    <col min="15" max="15" width="10.5703125" bestFit="1" customWidth="1"/>
    <col min="16" max="16" width="15.85546875" bestFit="1" customWidth="1"/>
  </cols>
  <sheetData>
    <row r="1" spans="1:16" x14ac:dyDescent="0.25">
      <c r="A1" s="741" t="s">
        <v>281</v>
      </c>
      <c r="B1" s="665" t="s">
        <v>0</v>
      </c>
      <c r="C1" s="665" t="s">
        <v>9</v>
      </c>
      <c r="D1" s="665" t="s">
        <v>1</v>
      </c>
      <c r="E1" s="665" t="s">
        <v>24</v>
      </c>
      <c r="F1" s="665" t="s">
        <v>2</v>
      </c>
      <c r="G1" s="665" t="s">
        <v>3</v>
      </c>
      <c r="H1" s="665" t="s">
        <v>4</v>
      </c>
      <c r="I1" s="665" t="s">
        <v>5</v>
      </c>
      <c r="J1" s="665" t="s">
        <v>6</v>
      </c>
      <c r="K1" s="665" t="s">
        <v>7</v>
      </c>
      <c r="L1" s="665" t="s">
        <v>8</v>
      </c>
      <c r="M1" s="665" t="s">
        <v>33</v>
      </c>
      <c r="N1" s="665" t="s">
        <v>105</v>
      </c>
      <c r="O1" s="665" t="s">
        <v>9</v>
      </c>
      <c r="P1" s="665" t="s">
        <v>67</v>
      </c>
    </row>
    <row r="2" spans="1:16" x14ac:dyDescent="0.25">
      <c r="A2" s="741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  <c r="O2" s="666"/>
      <c r="P2" s="666"/>
    </row>
    <row r="3" spans="1:16" ht="16.5" x14ac:dyDescent="0.3">
      <c r="A3" s="574">
        <v>1</v>
      </c>
      <c r="B3" s="3" t="s">
        <v>1186</v>
      </c>
      <c r="C3" s="210">
        <v>45751</v>
      </c>
      <c r="D3" s="6" t="s">
        <v>25</v>
      </c>
      <c r="E3" s="307"/>
      <c r="F3" s="4">
        <v>45000</v>
      </c>
      <c r="G3" s="307">
        <v>300</v>
      </c>
      <c r="H3" s="4">
        <f>F3-G3</f>
        <v>44700</v>
      </c>
      <c r="I3" s="5">
        <v>630</v>
      </c>
      <c r="J3" s="5">
        <f>H3 *I3</f>
        <v>28161000</v>
      </c>
      <c r="K3" s="5">
        <v>28161000</v>
      </c>
      <c r="L3" s="5">
        <f>J3-K3</f>
        <v>0</v>
      </c>
      <c r="M3" s="255"/>
      <c r="N3" s="5">
        <v>10000000</v>
      </c>
      <c r="O3" s="11">
        <v>45752</v>
      </c>
      <c r="P3" s="574" t="s">
        <v>145</v>
      </c>
    </row>
    <row r="4" spans="1:16" ht="16.5" x14ac:dyDescent="0.3">
      <c r="A4" s="574">
        <f>A3+1</f>
        <v>2</v>
      </c>
      <c r="B4" s="210" t="s">
        <v>1258</v>
      </c>
      <c r="C4" s="210">
        <v>45767</v>
      </c>
      <c r="D4" s="12" t="s">
        <v>27</v>
      </c>
      <c r="E4" s="307"/>
      <c r="F4" s="4">
        <v>45000</v>
      </c>
      <c r="G4" s="307">
        <v>100</v>
      </c>
      <c r="H4" s="4">
        <f>F4-G4</f>
        <v>44900</v>
      </c>
      <c r="I4" s="5">
        <v>605</v>
      </c>
      <c r="J4" s="5">
        <f>H4 *I4</f>
        <v>27164500</v>
      </c>
      <c r="K4" s="5">
        <v>27164500</v>
      </c>
      <c r="L4" s="5">
        <f>J4-K4</f>
        <v>0</v>
      </c>
      <c r="M4" s="13"/>
      <c r="N4" s="5">
        <v>10000000</v>
      </c>
      <c r="O4" s="11">
        <v>45752</v>
      </c>
      <c r="P4" s="574" t="s">
        <v>145</v>
      </c>
    </row>
    <row r="5" spans="1:16" ht="16.5" x14ac:dyDescent="0.3">
      <c r="A5" s="574">
        <f t="shared" ref="A5:A10" si="0">A4+1</f>
        <v>3</v>
      </c>
      <c r="B5" s="3" t="s">
        <v>665</v>
      </c>
      <c r="C5" s="210">
        <v>45772</v>
      </c>
      <c r="D5" s="6" t="s">
        <v>25</v>
      </c>
      <c r="E5" s="307"/>
      <c r="F5" s="4">
        <v>45000</v>
      </c>
      <c r="G5" s="307"/>
      <c r="H5" s="4">
        <f>F5-G5</f>
        <v>45000</v>
      </c>
      <c r="I5" s="5">
        <v>620</v>
      </c>
      <c r="J5" s="5">
        <f>H5 *I5</f>
        <v>27900000</v>
      </c>
      <c r="K5" s="5"/>
      <c r="L5" s="5">
        <f>J5-K5</f>
        <v>27900000</v>
      </c>
      <c r="M5" s="119"/>
      <c r="N5" s="5">
        <v>8287000</v>
      </c>
      <c r="O5" s="11">
        <v>45752</v>
      </c>
      <c r="P5" s="575" t="s">
        <v>145</v>
      </c>
    </row>
    <row r="6" spans="1:16" ht="16.5" x14ac:dyDescent="0.3">
      <c r="A6" s="574">
        <f t="shared" si="0"/>
        <v>4</v>
      </c>
      <c r="B6" s="3"/>
      <c r="C6" s="210"/>
      <c r="D6" s="6"/>
      <c r="E6" s="307"/>
      <c r="F6" s="4"/>
      <c r="G6" s="307"/>
      <c r="H6" s="4"/>
      <c r="I6" s="5"/>
      <c r="J6" s="5"/>
      <c r="K6" s="5"/>
      <c r="L6" s="5"/>
      <c r="M6" s="13"/>
      <c r="N6" s="5">
        <v>8161000</v>
      </c>
      <c r="O6" s="11">
        <v>45769</v>
      </c>
      <c r="P6" s="621" t="s">
        <v>504</v>
      </c>
    </row>
    <row r="7" spans="1:16" ht="16.5" x14ac:dyDescent="0.3">
      <c r="A7" s="574">
        <f t="shared" si="0"/>
        <v>5</v>
      </c>
      <c r="B7" s="3"/>
      <c r="C7" s="210"/>
      <c r="D7" s="6"/>
      <c r="E7" s="307"/>
      <c r="F7" s="4"/>
      <c r="G7" s="307"/>
      <c r="H7" s="4"/>
      <c r="I7" s="5"/>
      <c r="J7" s="5"/>
      <c r="K7" s="5"/>
      <c r="L7" s="5"/>
      <c r="M7" s="13"/>
      <c r="N7" s="5">
        <v>10838000</v>
      </c>
      <c r="O7" s="11">
        <v>45769</v>
      </c>
      <c r="P7" s="621" t="s">
        <v>59</v>
      </c>
    </row>
    <row r="8" spans="1:16" ht="16.5" x14ac:dyDescent="0.3">
      <c r="A8" s="574">
        <f t="shared" si="0"/>
        <v>6</v>
      </c>
      <c r="B8" s="3"/>
      <c r="C8" s="210"/>
      <c r="D8" s="12"/>
      <c r="E8" s="307"/>
      <c r="F8" s="4"/>
      <c r="G8" s="307"/>
      <c r="H8" s="4"/>
      <c r="I8" s="5"/>
      <c r="J8" s="5"/>
      <c r="K8" s="5"/>
      <c r="L8" s="5"/>
      <c r="M8" s="13"/>
      <c r="N8" s="307"/>
      <c r="O8" s="10"/>
      <c r="P8" s="10"/>
    </row>
    <row r="9" spans="1:16" ht="16.5" x14ac:dyDescent="0.3">
      <c r="A9" s="574">
        <f t="shared" si="0"/>
        <v>7</v>
      </c>
      <c r="B9" s="3"/>
      <c r="C9" s="3"/>
      <c r="D9" s="6"/>
      <c r="E9" s="307"/>
      <c r="F9" s="4"/>
      <c r="G9" s="307"/>
      <c r="H9" s="4"/>
      <c r="I9" s="5"/>
      <c r="J9" s="5"/>
      <c r="K9" s="5"/>
      <c r="L9" s="5"/>
      <c r="M9" s="13"/>
      <c r="N9" s="307"/>
      <c r="O9" s="11"/>
      <c r="P9" s="10"/>
    </row>
    <row r="10" spans="1:16" ht="16.5" x14ac:dyDescent="0.3">
      <c r="A10" s="574">
        <f t="shared" si="0"/>
        <v>8</v>
      </c>
      <c r="B10" s="3"/>
      <c r="C10" s="3"/>
      <c r="D10" s="6"/>
      <c r="E10" s="307"/>
      <c r="F10" s="4"/>
      <c r="G10" s="307"/>
      <c r="H10" s="4"/>
      <c r="I10" s="5"/>
      <c r="J10" s="5"/>
      <c r="K10" s="5"/>
      <c r="L10" s="5"/>
      <c r="M10" s="13"/>
      <c r="N10" s="307"/>
      <c r="O10" s="11"/>
      <c r="P10" s="10"/>
    </row>
    <row r="13" spans="1:16" x14ac:dyDescent="0.25">
      <c r="L13" s="667" t="s">
        <v>28</v>
      </c>
      <c r="M13" s="668">
        <f>SUM(J3:J10)</f>
        <v>83225500</v>
      </c>
      <c r="N13" s="668"/>
    </row>
    <row r="14" spans="1:16" x14ac:dyDescent="0.25">
      <c r="L14" s="667"/>
      <c r="M14" s="668"/>
      <c r="N14" s="668"/>
    </row>
    <row r="16" spans="1:16" x14ac:dyDescent="0.25">
      <c r="L16" s="667" t="s">
        <v>29</v>
      </c>
      <c r="M16" s="668">
        <f>SUM(K3:K10)</f>
        <v>55325500</v>
      </c>
      <c r="N16" s="668" t="e">
        <f>#REF!+#REF!+#REF!+#REF!+#REF!+K1+K2+K3+K4+K5+K6+K7</f>
        <v>#REF!</v>
      </c>
    </row>
    <row r="17" spans="12:14" x14ac:dyDescent="0.25">
      <c r="L17" s="667"/>
      <c r="M17" s="668"/>
      <c r="N17" s="668"/>
    </row>
    <row r="19" spans="12:14" x14ac:dyDescent="0.25">
      <c r="L19" s="667" t="s">
        <v>8</v>
      </c>
      <c r="M19" s="668">
        <f>M13-M16</f>
        <v>27900000</v>
      </c>
      <c r="N19" s="668" t="e">
        <f>M13-N16</f>
        <v>#REF!</v>
      </c>
    </row>
    <row r="20" spans="12:14" x14ac:dyDescent="0.25">
      <c r="L20" s="667"/>
      <c r="M20" s="668"/>
      <c r="N20" s="668"/>
    </row>
  </sheetData>
  <mergeCells count="22">
    <mergeCell ref="L16:L17"/>
    <mergeCell ref="M16:N17"/>
    <mergeCell ref="L19:L20"/>
    <mergeCell ref="M19:N20"/>
    <mergeCell ref="M1:M2"/>
    <mergeCell ref="N1:N2"/>
    <mergeCell ref="O1:O2"/>
    <mergeCell ref="P1:P2"/>
    <mergeCell ref="L13:L14"/>
    <mergeCell ref="M13:N14"/>
    <mergeCell ref="G1:G2"/>
    <mergeCell ref="H1:H2"/>
    <mergeCell ref="I1:I2"/>
    <mergeCell ref="J1:J2"/>
    <mergeCell ref="K1:K2"/>
    <mergeCell ref="L1:L2"/>
    <mergeCell ref="F1:F2"/>
    <mergeCell ref="A1:A2"/>
    <mergeCell ref="B1:B2"/>
    <mergeCell ref="C1:C2"/>
    <mergeCell ref="D1:D2"/>
    <mergeCell ref="E1:E2"/>
  </mergeCells>
  <pageMargins left="0.7" right="0.7" top="0.75" bottom="0.75" header="0.3" footer="0.3"/>
  <pageSetup paperSize="9" scale="60" orientation="landscape" r:id="rId1"/>
</worksheet>
</file>

<file path=xl/worksheets/sheet1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topLeftCell="C1" workbookViewId="0">
      <selection activeCell="G5" sqref="G5"/>
    </sheetView>
  </sheetViews>
  <sheetFormatPr baseColWidth="10" defaultRowHeight="15" x14ac:dyDescent="0.25"/>
  <cols>
    <col min="2" max="2" width="12.5703125" bestFit="1" customWidth="1"/>
    <col min="3" max="3" width="16.7109375" customWidth="1"/>
    <col min="5" max="5" width="14" bestFit="1" customWidth="1"/>
    <col min="6" max="6" width="10.140625" bestFit="1" customWidth="1"/>
    <col min="7" max="7" width="11.85546875" bestFit="1" customWidth="1"/>
    <col min="8" max="8" width="18.85546875" bestFit="1" customWidth="1"/>
    <col min="9" max="9" width="7.7109375" bestFit="1" customWidth="1"/>
    <col min="10" max="10" width="17.28515625" bestFit="1" customWidth="1"/>
    <col min="11" max="11" width="15.28515625" customWidth="1"/>
    <col min="12" max="12" width="14.28515625" bestFit="1" customWidth="1"/>
    <col min="14" max="14" width="15" customWidth="1"/>
  </cols>
  <sheetData>
    <row r="1" spans="1:16" x14ac:dyDescent="0.25">
      <c r="A1" s="741" t="s">
        <v>281</v>
      </c>
      <c r="B1" s="665" t="s">
        <v>0</v>
      </c>
      <c r="C1" s="665" t="s">
        <v>9</v>
      </c>
      <c r="D1" s="665" t="s">
        <v>1</v>
      </c>
      <c r="E1" s="665" t="s">
        <v>24</v>
      </c>
      <c r="F1" s="665" t="s">
        <v>2</v>
      </c>
      <c r="G1" s="665" t="s">
        <v>3</v>
      </c>
      <c r="H1" s="665" t="s">
        <v>4</v>
      </c>
      <c r="I1" s="665" t="s">
        <v>5</v>
      </c>
      <c r="J1" s="665" t="s">
        <v>6</v>
      </c>
      <c r="K1" s="665" t="s">
        <v>7</v>
      </c>
      <c r="L1" s="665" t="s">
        <v>8</v>
      </c>
      <c r="M1" s="665" t="s">
        <v>33</v>
      </c>
      <c r="N1" s="665" t="s">
        <v>105</v>
      </c>
      <c r="O1" s="665" t="s">
        <v>9</v>
      </c>
      <c r="P1" s="665" t="s">
        <v>67</v>
      </c>
    </row>
    <row r="2" spans="1:16" x14ac:dyDescent="0.25">
      <c r="A2" s="741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  <c r="O2" s="666"/>
      <c r="P2" s="666"/>
    </row>
    <row r="3" spans="1:16" ht="16.5" x14ac:dyDescent="0.3">
      <c r="A3" s="574">
        <v>1</v>
      </c>
      <c r="B3" s="3" t="s">
        <v>1193</v>
      </c>
      <c r="C3" s="210">
        <v>45752</v>
      </c>
      <c r="D3" s="6" t="s">
        <v>25</v>
      </c>
      <c r="E3" s="307"/>
      <c r="F3" s="4">
        <v>45000</v>
      </c>
      <c r="G3" s="307"/>
      <c r="H3" s="4">
        <f>F3-G3</f>
        <v>45000</v>
      </c>
      <c r="I3" s="5">
        <v>630</v>
      </c>
      <c r="J3" s="5">
        <f>H3 *I3</f>
        <v>28350000</v>
      </c>
      <c r="K3" s="5">
        <v>28350000</v>
      </c>
      <c r="L3" s="5">
        <f>J3-K3</f>
        <v>0</v>
      </c>
      <c r="M3" s="240" t="s">
        <v>260</v>
      </c>
      <c r="N3" s="5">
        <v>11850000</v>
      </c>
      <c r="O3" s="11">
        <v>45762</v>
      </c>
      <c r="P3" s="574" t="s">
        <v>56</v>
      </c>
    </row>
    <row r="4" spans="1:16" ht="16.5" x14ac:dyDescent="0.3">
      <c r="A4" s="574">
        <f>A3+1</f>
        <v>2</v>
      </c>
      <c r="B4" s="3" t="s">
        <v>1196</v>
      </c>
      <c r="C4" s="210">
        <v>45754</v>
      </c>
      <c r="D4" s="12" t="s">
        <v>27</v>
      </c>
      <c r="E4" s="307"/>
      <c r="F4" s="4">
        <v>45000</v>
      </c>
      <c r="G4" s="307">
        <v>100</v>
      </c>
      <c r="H4" s="4">
        <f>F4-G4</f>
        <v>44900</v>
      </c>
      <c r="I4" s="5">
        <v>625</v>
      </c>
      <c r="J4" s="5">
        <f>H4 *I4</f>
        <v>28062500</v>
      </c>
      <c r="K4" s="5">
        <v>4670000</v>
      </c>
      <c r="L4" s="5">
        <f>J4-K4</f>
        <v>23392500</v>
      </c>
      <c r="M4" s="255" t="s">
        <v>122</v>
      </c>
      <c r="N4" s="5">
        <v>11670000</v>
      </c>
      <c r="O4" s="11">
        <v>45762</v>
      </c>
      <c r="P4" s="574" t="s">
        <v>482</v>
      </c>
    </row>
    <row r="5" spans="1:16" ht="16.5" x14ac:dyDescent="0.3">
      <c r="A5" s="574">
        <f t="shared" ref="A5:A10" si="0">A4+1</f>
        <v>3</v>
      </c>
      <c r="B5" s="3"/>
      <c r="C5" s="210"/>
      <c r="D5" s="6"/>
      <c r="E5" s="307"/>
      <c r="F5" s="4"/>
      <c r="G5" s="307"/>
      <c r="H5" s="4"/>
      <c r="I5" s="5"/>
      <c r="J5" s="5"/>
      <c r="K5" s="5"/>
      <c r="L5" s="5"/>
      <c r="M5" s="119"/>
      <c r="N5" s="5">
        <v>9500000</v>
      </c>
      <c r="O5" s="11">
        <v>45769</v>
      </c>
      <c r="P5" s="10" t="s">
        <v>917</v>
      </c>
    </row>
    <row r="6" spans="1:16" ht="16.5" x14ac:dyDescent="0.3">
      <c r="A6" s="574">
        <f t="shared" si="0"/>
        <v>4</v>
      </c>
      <c r="B6" s="3"/>
      <c r="C6" s="210"/>
      <c r="D6" s="6"/>
      <c r="E6" s="307"/>
      <c r="F6" s="4"/>
      <c r="G6" s="307"/>
      <c r="H6" s="4"/>
      <c r="I6" s="5"/>
      <c r="J6" s="5"/>
      <c r="K6" s="5"/>
      <c r="L6" s="5"/>
      <c r="M6" s="13"/>
      <c r="N6" s="5"/>
      <c r="O6" s="11"/>
      <c r="P6" s="10"/>
    </row>
    <row r="7" spans="1:16" ht="16.5" x14ac:dyDescent="0.3">
      <c r="A7" s="574">
        <f t="shared" si="0"/>
        <v>5</v>
      </c>
      <c r="B7" s="3"/>
      <c r="C7" s="210"/>
      <c r="D7" s="6"/>
      <c r="E7" s="307"/>
      <c r="F7" s="4"/>
      <c r="G7" s="307"/>
      <c r="H7" s="4"/>
      <c r="I7" s="5"/>
      <c r="J7" s="5"/>
      <c r="K7" s="5"/>
      <c r="L7" s="5"/>
      <c r="M7" s="13"/>
      <c r="N7" s="307"/>
      <c r="O7" s="11"/>
      <c r="P7" s="10"/>
    </row>
    <row r="8" spans="1:16" ht="16.5" x14ac:dyDescent="0.3">
      <c r="A8" s="574">
        <f t="shared" si="0"/>
        <v>6</v>
      </c>
      <c r="B8" s="3"/>
      <c r="C8" s="210"/>
      <c r="D8" s="12"/>
      <c r="E8" s="307"/>
      <c r="F8" s="4"/>
      <c r="G8" s="307"/>
      <c r="H8" s="4"/>
      <c r="I8" s="5"/>
      <c r="J8" s="5"/>
      <c r="K8" s="5"/>
      <c r="L8" s="5"/>
      <c r="M8" s="13"/>
      <c r="N8" s="307"/>
      <c r="O8" s="10"/>
      <c r="P8" s="10"/>
    </row>
    <row r="9" spans="1:16" ht="16.5" x14ac:dyDescent="0.3">
      <c r="A9" s="574">
        <f t="shared" si="0"/>
        <v>7</v>
      </c>
      <c r="B9" s="3"/>
      <c r="C9" s="3"/>
      <c r="D9" s="6"/>
      <c r="E9" s="307"/>
      <c r="F9" s="4"/>
      <c r="G9" s="307"/>
      <c r="H9" s="4"/>
      <c r="I9" s="5"/>
      <c r="J9" s="5"/>
      <c r="K9" s="5"/>
      <c r="L9" s="5"/>
      <c r="M9" s="13"/>
      <c r="N9" s="307"/>
      <c r="O9" s="11"/>
      <c r="P9" s="10"/>
    </row>
    <row r="10" spans="1:16" ht="16.5" x14ac:dyDescent="0.3">
      <c r="A10" s="574">
        <f t="shared" si="0"/>
        <v>8</v>
      </c>
      <c r="B10" s="3"/>
      <c r="C10" s="3"/>
      <c r="D10" s="6"/>
      <c r="E10" s="307"/>
      <c r="F10" s="4"/>
      <c r="G10" s="307"/>
      <c r="H10" s="4"/>
      <c r="I10" s="5"/>
      <c r="J10" s="5"/>
      <c r="K10" s="5"/>
      <c r="L10" s="5"/>
      <c r="M10" s="13"/>
      <c r="N10" s="307"/>
      <c r="O10" s="11"/>
      <c r="P10" s="10"/>
    </row>
    <row r="13" spans="1:16" x14ac:dyDescent="0.25">
      <c r="L13" s="667" t="s">
        <v>28</v>
      </c>
      <c r="M13" s="668">
        <f>SUM(J3:J10)</f>
        <v>56412500</v>
      </c>
      <c r="N13" s="668"/>
    </row>
    <row r="14" spans="1:16" x14ac:dyDescent="0.25">
      <c r="L14" s="667"/>
      <c r="M14" s="668"/>
      <c r="N14" s="668"/>
    </row>
    <row r="16" spans="1:16" x14ac:dyDescent="0.25">
      <c r="L16" s="667" t="s">
        <v>29</v>
      </c>
      <c r="M16" s="668">
        <f>SUM(K3:K10)</f>
        <v>33020000</v>
      </c>
      <c r="N16" s="668" t="e">
        <f>#REF!+#REF!+#REF!+#REF!+#REF!+K1+K2+K3+K4+K5+K6+K7</f>
        <v>#REF!</v>
      </c>
    </row>
    <row r="17" spans="12:14" x14ac:dyDescent="0.25">
      <c r="L17" s="667"/>
      <c r="M17" s="668"/>
      <c r="N17" s="668"/>
    </row>
    <row r="19" spans="12:14" x14ac:dyDescent="0.25">
      <c r="L19" s="667" t="s">
        <v>8</v>
      </c>
      <c r="M19" s="668">
        <f>M13-M16</f>
        <v>23392500</v>
      </c>
      <c r="N19" s="668" t="e">
        <f>M13-N16</f>
        <v>#REF!</v>
      </c>
    </row>
    <row r="20" spans="12:14" x14ac:dyDescent="0.25">
      <c r="L20" s="667"/>
      <c r="M20" s="668"/>
      <c r="N20" s="668"/>
    </row>
  </sheetData>
  <mergeCells count="22">
    <mergeCell ref="L16:L17"/>
    <mergeCell ref="M16:N17"/>
    <mergeCell ref="L19:L20"/>
    <mergeCell ref="M19:N20"/>
    <mergeCell ref="M1:M2"/>
    <mergeCell ref="N1:N2"/>
    <mergeCell ref="O1:O2"/>
    <mergeCell ref="P1:P2"/>
    <mergeCell ref="L13:L14"/>
    <mergeCell ref="M13:N14"/>
    <mergeCell ref="G1:G2"/>
    <mergeCell ref="H1:H2"/>
    <mergeCell ref="I1:I2"/>
    <mergeCell ref="J1:J2"/>
    <mergeCell ref="K1:K2"/>
    <mergeCell ref="L1:L2"/>
    <mergeCell ref="F1:F2"/>
    <mergeCell ref="A1:A2"/>
    <mergeCell ref="B1:B2"/>
    <mergeCell ref="C1:C2"/>
    <mergeCell ref="D1:D2"/>
    <mergeCell ref="E1:E2"/>
  </mergeCells>
  <pageMargins left="0.7" right="0.7" top="0.75" bottom="0.75" header="0.3" footer="0.3"/>
  <pageSetup paperSize="9" scale="60" orientation="landscape" r:id="rId1"/>
</worksheet>
</file>

<file path=xl/worksheets/sheet1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workbookViewId="0">
      <selection activeCell="J11" sqref="J11"/>
    </sheetView>
  </sheetViews>
  <sheetFormatPr baseColWidth="10" defaultRowHeight="15" x14ac:dyDescent="0.25"/>
  <cols>
    <col min="2" max="2" width="12.5703125" bestFit="1" customWidth="1"/>
    <col min="3" max="3" width="14.42578125" customWidth="1"/>
    <col min="4" max="4" width="8.28515625" bestFit="1" customWidth="1"/>
    <col min="5" max="5" width="14" bestFit="1" customWidth="1"/>
    <col min="6" max="6" width="10.140625" bestFit="1" customWidth="1"/>
    <col min="7" max="7" width="11.85546875" bestFit="1" customWidth="1"/>
    <col min="8" max="8" width="18.85546875" bestFit="1" customWidth="1"/>
    <col min="9" max="9" width="7.7109375" bestFit="1" customWidth="1"/>
    <col min="10" max="10" width="17.28515625" bestFit="1" customWidth="1"/>
    <col min="11" max="11" width="13.5703125" bestFit="1" customWidth="1"/>
    <col min="12" max="12" width="14.28515625" bestFit="1" customWidth="1"/>
  </cols>
  <sheetData>
    <row r="1" spans="1:16" x14ac:dyDescent="0.25">
      <c r="A1" s="741" t="s">
        <v>281</v>
      </c>
      <c r="B1" s="665" t="s">
        <v>0</v>
      </c>
      <c r="C1" s="665" t="s">
        <v>9</v>
      </c>
      <c r="D1" s="665" t="s">
        <v>1</v>
      </c>
      <c r="E1" s="665" t="s">
        <v>24</v>
      </c>
      <c r="F1" s="665" t="s">
        <v>2</v>
      </c>
      <c r="G1" s="665" t="s">
        <v>3</v>
      </c>
      <c r="H1" s="665" t="s">
        <v>4</v>
      </c>
      <c r="I1" s="665" t="s">
        <v>5</v>
      </c>
      <c r="J1" s="665" t="s">
        <v>6</v>
      </c>
      <c r="K1" s="665" t="s">
        <v>7</v>
      </c>
      <c r="L1" s="665" t="s">
        <v>8</v>
      </c>
      <c r="M1" s="665" t="s">
        <v>33</v>
      </c>
      <c r="N1" s="665" t="s">
        <v>105</v>
      </c>
      <c r="O1" s="665" t="s">
        <v>9</v>
      </c>
      <c r="P1" s="665" t="s">
        <v>67</v>
      </c>
    </row>
    <row r="2" spans="1:16" x14ac:dyDescent="0.25">
      <c r="A2" s="741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  <c r="O2" s="666"/>
      <c r="P2" s="666"/>
    </row>
    <row r="3" spans="1:16" ht="16.5" x14ac:dyDescent="0.3">
      <c r="A3" s="593">
        <v>1</v>
      </c>
      <c r="B3" s="3" t="s">
        <v>1219</v>
      </c>
      <c r="C3" s="210">
        <v>45759</v>
      </c>
      <c r="D3" s="12" t="s">
        <v>27</v>
      </c>
      <c r="E3" s="307"/>
      <c r="F3" s="4">
        <v>45000</v>
      </c>
      <c r="G3" s="307"/>
      <c r="H3" s="4">
        <f>F3-G3</f>
        <v>45000</v>
      </c>
      <c r="I3" s="5">
        <v>620</v>
      </c>
      <c r="J3" s="5">
        <f>H3 *I3</f>
        <v>27900000</v>
      </c>
      <c r="K3" s="5">
        <v>27900000</v>
      </c>
      <c r="L3" s="5">
        <f>J3-K3</f>
        <v>0</v>
      </c>
      <c r="M3" s="255"/>
      <c r="N3" s="5"/>
      <c r="O3" s="11"/>
      <c r="P3" s="593"/>
    </row>
    <row r="4" spans="1:16" ht="16.5" x14ac:dyDescent="0.3">
      <c r="A4" s="593">
        <f>A3+1</f>
        <v>2</v>
      </c>
      <c r="B4" s="3"/>
      <c r="C4" s="210"/>
      <c r="D4" s="12"/>
      <c r="E4" s="307"/>
      <c r="F4" s="4"/>
      <c r="G4" s="307"/>
      <c r="H4" s="4"/>
      <c r="I4" s="5"/>
      <c r="J4" s="5"/>
      <c r="K4" s="5"/>
      <c r="L4" s="5"/>
      <c r="M4" s="13"/>
      <c r="N4" s="5"/>
      <c r="O4" s="11"/>
      <c r="P4" s="593"/>
    </row>
    <row r="5" spans="1:16" ht="16.5" x14ac:dyDescent="0.3">
      <c r="A5" s="593">
        <f t="shared" ref="A5:A10" si="0">A4+1</f>
        <v>3</v>
      </c>
      <c r="B5" s="3"/>
      <c r="C5" s="210"/>
      <c r="D5" s="6"/>
      <c r="E5" s="307"/>
      <c r="F5" s="4"/>
      <c r="G5" s="307"/>
      <c r="H5" s="4"/>
      <c r="I5" s="5"/>
      <c r="J5" s="5"/>
      <c r="K5" s="5"/>
      <c r="L5" s="5"/>
      <c r="M5" s="119"/>
      <c r="N5" s="5"/>
      <c r="O5" s="11"/>
      <c r="P5" s="10"/>
    </row>
    <row r="6" spans="1:16" ht="16.5" x14ac:dyDescent="0.3">
      <c r="A6" s="593">
        <f t="shared" si="0"/>
        <v>4</v>
      </c>
      <c r="B6" s="3"/>
      <c r="C6" s="210"/>
      <c r="D6" s="6"/>
      <c r="E6" s="307"/>
      <c r="F6" s="4"/>
      <c r="G6" s="307"/>
      <c r="H6" s="4"/>
      <c r="I6" s="5"/>
      <c r="J6" s="5"/>
      <c r="K6" s="5"/>
      <c r="L6" s="5"/>
      <c r="M6" s="13"/>
      <c r="N6" s="5"/>
      <c r="O6" s="11"/>
      <c r="P6" s="10"/>
    </row>
    <row r="7" spans="1:16" ht="16.5" x14ac:dyDescent="0.3">
      <c r="A7" s="593">
        <f t="shared" si="0"/>
        <v>5</v>
      </c>
      <c r="B7" s="3"/>
      <c r="C7" s="210"/>
      <c r="D7" s="6"/>
      <c r="E7" s="307"/>
      <c r="F7" s="4"/>
      <c r="G7" s="307"/>
      <c r="H7" s="4"/>
      <c r="I7" s="5"/>
      <c r="J7" s="5"/>
      <c r="K7" s="5"/>
      <c r="L7" s="5"/>
      <c r="M7" s="13"/>
      <c r="N7" s="307"/>
      <c r="O7" s="11"/>
      <c r="P7" s="10"/>
    </row>
    <row r="8" spans="1:16" ht="16.5" x14ac:dyDescent="0.3">
      <c r="A8" s="593">
        <f t="shared" si="0"/>
        <v>6</v>
      </c>
      <c r="B8" s="3"/>
      <c r="C8" s="210"/>
      <c r="D8" s="12"/>
      <c r="E8" s="307"/>
      <c r="F8" s="4"/>
      <c r="G8" s="307"/>
      <c r="H8" s="4"/>
      <c r="I8" s="5"/>
      <c r="J8" s="5"/>
      <c r="K8" s="5"/>
      <c r="L8" s="5"/>
      <c r="M8" s="13"/>
      <c r="N8" s="307"/>
      <c r="O8" s="10"/>
      <c r="P8" s="10"/>
    </row>
    <row r="9" spans="1:16" ht="16.5" x14ac:dyDescent="0.3">
      <c r="A9" s="593">
        <f t="shared" si="0"/>
        <v>7</v>
      </c>
      <c r="B9" s="3"/>
      <c r="C9" s="3"/>
      <c r="D9" s="6"/>
      <c r="E9" s="307"/>
      <c r="F9" s="4"/>
      <c r="G9" s="307"/>
      <c r="H9" s="4"/>
      <c r="I9" s="5"/>
      <c r="J9" s="5"/>
      <c r="K9" s="5"/>
      <c r="L9" s="5"/>
      <c r="M9" s="13"/>
      <c r="N9" s="307"/>
      <c r="O9" s="11"/>
      <c r="P9" s="10"/>
    </row>
    <row r="10" spans="1:16" ht="16.5" x14ac:dyDescent="0.3">
      <c r="A10" s="593">
        <f t="shared" si="0"/>
        <v>8</v>
      </c>
      <c r="B10" s="3"/>
      <c r="C10" s="3"/>
      <c r="D10" s="6"/>
      <c r="E10" s="307"/>
      <c r="F10" s="4"/>
      <c r="G10" s="307"/>
      <c r="H10" s="4"/>
      <c r="I10" s="5"/>
      <c r="J10" s="5"/>
      <c r="K10" s="5"/>
      <c r="L10" s="5"/>
      <c r="M10" s="13"/>
      <c r="N10" s="307"/>
      <c r="O10" s="11"/>
      <c r="P10" s="10"/>
    </row>
    <row r="13" spans="1:16" x14ac:dyDescent="0.25">
      <c r="L13" s="667" t="s">
        <v>28</v>
      </c>
      <c r="M13" s="668">
        <f>SUM(J3:J10)</f>
        <v>27900000</v>
      </c>
      <c r="N13" s="668"/>
    </row>
    <row r="14" spans="1:16" x14ac:dyDescent="0.25">
      <c r="L14" s="667"/>
      <c r="M14" s="668"/>
      <c r="N14" s="668"/>
    </row>
    <row r="16" spans="1:16" x14ac:dyDescent="0.25">
      <c r="L16" s="667" t="s">
        <v>29</v>
      </c>
      <c r="M16" s="668">
        <f>SUM(K3:K10)</f>
        <v>27900000</v>
      </c>
      <c r="N16" s="668" t="e">
        <f>#REF!+#REF!+#REF!+#REF!+#REF!+K1+K2+K3+K4+K5+K6+K7</f>
        <v>#REF!</v>
      </c>
    </row>
    <row r="17" spans="12:14" x14ac:dyDescent="0.25">
      <c r="L17" s="667"/>
      <c r="M17" s="668"/>
      <c r="N17" s="668"/>
    </row>
    <row r="19" spans="12:14" x14ac:dyDescent="0.25">
      <c r="L19" s="667" t="s">
        <v>8</v>
      </c>
      <c r="M19" s="668">
        <f>M13-M16</f>
        <v>0</v>
      </c>
      <c r="N19" s="668" t="e">
        <f>M13-N16</f>
        <v>#REF!</v>
      </c>
    </row>
    <row r="20" spans="12:14" x14ac:dyDescent="0.25">
      <c r="L20" s="667"/>
      <c r="M20" s="668"/>
      <c r="N20" s="668"/>
    </row>
  </sheetData>
  <mergeCells count="22">
    <mergeCell ref="L16:L17"/>
    <mergeCell ref="M16:N17"/>
    <mergeCell ref="L19:L20"/>
    <mergeCell ref="M19:N20"/>
    <mergeCell ref="M1:M2"/>
    <mergeCell ref="N1:N2"/>
    <mergeCell ref="O1:O2"/>
    <mergeCell ref="P1:P2"/>
    <mergeCell ref="L13:L14"/>
    <mergeCell ref="M13:N14"/>
    <mergeCell ref="G1:G2"/>
    <mergeCell ref="H1:H2"/>
    <mergeCell ref="I1:I2"/>
    <mergeCell ref="J1:J2"/>
    <mergeCell ref="K1:K2"/>
    <mergeCell ref="L1:L2"/>
    <mergeCell ref="F1:F2"/>
    <mergeCell ref="A1:A2"/>
    <mergeCell ref="B1:B2"/>
    <mergeCell ref="C1:C2"/>
    <mergeCell ref="D1:D2"/>
    <mergeCell ref="E1:E2"/>
  </mergeCells>
  <pageMargins left="0.7" right="0.7" top="0.75" bottom="0.75" header="0.3" footer="0.3"/>
  <pageSetup paperSize="9" scale="65" orientation="landscape" r:id="rId1"/>
</worksheet>
</file>

<file path=xl/worksheets/sheet1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tabSelected="1" topLeftCell="E1" workbookViewId="0">
      <selection activeCell="K13" sqref="K13"/>
    </sheetView>
  </sheetViews>
  <sheetFormatPr baseColWidth="10" defaultRowHeight="15" x14ac:dyDescent="0.25"/>
  <cols>
    <col min="2" max="2" width="19" bestFit="1" customWidth="1"/>
    <col min="3" max="3" width="11.7109375" bestFit="1" customWidth="1"/>
    <col min="4" max="4" width="8.28515625" bestFit="1" customWidth="1"/>
    <col min="5" max="5" width="14" bestFit="1" customWidth="1"/>
    <col min="6" max="6" width="10.140625" bestFit="1" customWidth="1"/>
    <col min="7" max="7" width="11.85546875" bestFit="1" customWidth="1"/>
    <col min="8" max="8" width="18.85546875" bestFit="1" customWidth="1"/>
    <col min="9" max="9" width="7.7109375" bestFit="1" customWidth="1"/>
    <col min="10" max="10" width="17.28515625" bestFit="1" customWidth="1"/>
    <col min="11" max="11" width="13.85546875" bestFit="1" customWidth="1"/>
    <col min="12" max="12" width="14.28515625" bestFit="1" customWidth="1"/>
    <col min="14" max="14" width="13.85546875" bestFit="1" customWidth="1"/>
    <col min="16" max="16" width="17.7109375" bestFit="1" customWidth="1"/>
  </cols>
  <sheetData>
    <row r="1" spans="1:16" x14ac:dyDescent="0.25">
      <c r="A1" s="741" t="s">
        <v>281</v>
      </c>
      <c r="B1" s="665" t="s">
        <v>0</v>
      </c>
      <c r="C1" s="665" t="s">
        <v>9</v>
      </c>
      <c r="D1" s="665" t="s">
        <v>1</v>
      </c>
      <c r="E1" s="665" t="s">
        <v>24</v>
      </c>
      <c r="F1" s="665" t="s">
        <v>2</v>
      </c>
      <c r="G1" s="665" t="s">
        <v>3</v>
      </c>
      <c r="H1" s="665" t="s">
        <v>4</v>
      </c>
      <c r="I1" s="665" t="s">
        <v>5</v>
      </c>
      <c r="J1" s="665" t="s">
        <v>6</v>
      </c>
      <c r="K1" s="665" t="s">
        <v>7</v>
      </c>
      <c r="L1" s="665" t="s">
        <v>8</v>
      </c>
      <c r="M1" s="665" t="s">
        <v>33</v>
      </c>
      <c r="N1" s="665" t="s">
        <v>105</v>
      </c>
      <c r="O1" s="665" t="s">
        <v>9</v>
      </c>
      <c r="P1" s="665" t="s">
        <v>67</v>
      </c>
    </row>
    <row r="2" spans="1:16" x14ac:dyDescent="0.25">
      <c r="A2" s="741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  <c r="O2" s="666"/>
      <c r="P2" s="666"/>
    </row>
    <row r="3" spans="1:16" ht="16.5" x14ac:dyDescent="0.3">
      <c r="A3" s="602">
        <v>1</v>
      </c>
      <c r="B3" s="3" t="s">
        <v>1241</v>
      </c>
      <c r="C3" s="210">
        <v>45764</v>
      </c>
      <c r="D3" s="6" t="s">
        <v>25</v>
      </c>
      <c r="E3" s="307"/>
      <c r="F3" s="4">
        <v>45000</v>
      </c>
      <c r="G3" s="307">
        <v>220</v>
      </c>
      <c r="H3" s="4">
        <f>F3-G3</f>
        <v>44780</v>
      </c>
      <c r="I3" s="5">
        <v>635</v>
      </c>
      <c r="J3" s="5">
        <f>H3 *I3</f>
        <v>28435300</v>
      </c>
      <c r="K3" s="5">
        <v>20000000</v>
      </c>
      <c r="L3" s="5">
        <f>J3-K3</f>
        <v>8435300</v>
      </c>
      <c r="M3" s="255"/>
      <c r="N3" s="5">
        <v>20000000</v>
      </c>
      <c r="O3" s="11">
        <v>45775</v>
      </c>
      <c r="P3" s="602" t="s">
        <v>1278</v>
      </c>
    </row>
    <row r="4" spans="1:16" ht="16.5" x14ac:dyDescent="0.3">
      <c r="A4" s="602">
        <f>A3+1</f>
        <v>2</v>
      </c>
      <c r="B4" s="3"/>
      <c r="C4" s="210"/>
      <c r="D4" s="12"/>
      <c r="E4" s="307"/>
      <c r="F4" s="4"/>
      <c r="G4" s="307"/>
      <c r="H4" s="4"/>
      <c r="I4" s="5"/>
      <c r="J4" s="5"/>
      <c r="K4" s="5"/>
      <c r="L4" s="5"/>
      <c r="M4" s="13"/>
      <c r="N4" s="5"/>
      <c r="O4" s="11"/>
      <c r="P4" s="602"/>
    </row>
    <row r="5" spans="1:16" ht="16.5" x14ac:dyDescent="0.3">
      <c r="A5" s="602">
        <f t="shared" ref="A5:A10" si="0">A4+1</f>
        <v>3</v>
      </c>
      <c r="B5" s="3"/>
      <c r="C5" s="210"/>
      <c r="D5" s="6"/>
      <c r="E5" s="307"/>
      <c r="F5" s="4"/>
      <c r="G5" s="307"/>
      <c r="H5" s="4"/>
      <c r="I5" s="5"/>
      <c r="J5" s="5"/>
      <c r="K5" s="5"/>
      <c r="L5" s="5"/>
      <c r="M5" s="119"/>
      <c r="N5" s="5"/>
      <c r="O5" s="11"/>
      <c r="P5" s="10"/>
    </row>
    <row r="6" spans="1:16" ht="16.5" x14ac:dyDescent="0.3">
      <c r="A6" s="602">
        <f t="shared" si="0"/>
        <v>4</v>
      </c>
      <c r="B6" s="3"/>
      <c r="C6" s="210"/>
      <c r="D6" s="6"/>
      <c r="E6" s="307"/>
      <c r="F6" s="4"/>
      <c r="G6" s="307"/>
      <c r="H6" s="4"/>
      <c r="I6" s="5"/>
      <c r="J6" s="5"/>
      <c r="K6" s="5"/>
      <c r="L6" s="5"/>
      <c r="M6" s="13"/>
      <c r="N6" s="5"/>
      <c r="O6" s="11"/>
      <c r="P6" s="10"/>
    </row>
    <row r="7" spans="1:16" ht="16.5" x14ac:dyDescent="0.3">
      <c r="A7" s="602">
        <f t="shared" si="0"/>
        <v>5</v>
      </c>
      <c r="B7" s="3"/>
      <c r="C7" s="210"/>
      <c r="D7" s="6"/>
      <c r="E7" s="307"/>
      <c r="F7" s="4"/>
      <c r="G7" s="307"/>
      <c r="H7" s="4"/>
      <c r="I7" s="5"/>
      <c r="J7" s="5"/>
      <c r="K7" s="5"/>
      <c r="L7" s="5"/>
      <c r="M7" s="13"/>
      <c r="N7" s="307"/>
      <c r="O7" s="11"/>
      <c r="P7" s="10"/>
    </row>
    <row r="8" spans="1:16" ht="16.5" x14ac:dyDescent="0.3">
      <c r="A8" s="602">
        <f t="shared" si="0"/>
        <v>6</v>
      </c>
      <c r="B8" s="3"/>
      <c r="C8" s="210"/>
      <c r="D8" s="12"/>
      <c r="E8" s="307"/>
      <c r="F8" s="4"/>
      <c r="G8" s="307"/>
      <c r="H8" s="4"/>
      <c r="I8" s="5"/>
      <c r="J8" s="5"/>
      <c r="K8" s="5"/>
      <c r="L8" s="5"/>
      <c r="M8" s="13"/>
      <c r="N8" s="307"/>
      <c r="O8" s="10"/>
      <c r="P8" s="10"/>
    </row>
    <row r="9" spans="1:16" ht="16.5" x14ac:dyDescent="0.3">
      <c r="A9" s="602">
        <f t="shared" si="0"/>
        <v>7</v>
      </c>
      <c r="B9" s="3"/>
      <c r="C9" s="3"/>
      <c r="D9" s="6"/>
      <c r="E9" s="307"/>
      <c r="F9" s="4"/>
      <c r="G9" s="307"/>
      <c r="H9" s="4"/>
      <c r="I9" s="5"/>
      <c r="J9" s="5"/>
      <c r="K9" s="5"/>
      <c r="L9" s="5"/>
      <c r="M9" s="13"/>
      <c r="N9" s="307"/>
      <c r="O9" s="11"/>
      <c r="P9" s="10"/>
    </row>
    <row r="10" spans="1:16" ht="16.5" x14ac:dyDescent="0.3">
      <c r="A10" s="602">
        <f t="shared" si="0"/>
        <v>8</v>
      </c>
      <c r="B10" s="3"/>
      <c r="C10" s="3"/>
      <c r="D10" s="6"/>
      <c r="E10" s="307"/>
      <c r="F10" s="4"/>
      <c r="G10" s="307"/>
      <c r="H10" s="4"/>
      <c r="I10" s="5"/>
      <c r="J10" s="5"/>
      <c r="K10" s="5"/>
      <c r="L10" s="5"/>
      <c r="M10" s="13"/>
      <c r="N10" s="307"/>
      <c r="O10" s="11"/>
      <c r="P10" s="10"/>
    </row>
    <row r="13" spans="1:16" x14ac:dyDescent="0.25">
      <c r="L13" s="667" t="s">
        <v>28</v>
      </c>
      <c r="M13" s="668">
        <f>SUM(J3:J10)</f>
        <v>28435300</v>
      </c>
      <c r="N13" s="668"/>
    </row>
    <row r="14" spans="1:16" x14ac:dyDescent="0.25">
      <c r="L14" s="667"/>
      <c r="M14" s="668"/>
      <c r="N14" s="668"/>
    </row>
    <row r="16" spans="1:16" x14ac:dyDescent="0.25">
      <c r="L16" s="667" t="s">
        <v>29</v>
      </c>
      <c r="M16" s="668">
        <f>SUM(K3:K10)</f>
        <v>20000000</v>
      </c>
      <c r="N16" s="668" t="e">
        <f>#REF!+#REF!+#REF!+#REF!+#REF!+K1+K2+K3+K4+K5+K6+K7</f>
        <v>#REF!</v>
      </c>
    </row>
    <row r="17" spans="12:14" x14ac:dyDescent="0.25">
      <c r="L17" s="667"/>
      <c r="M17" s="668"/>
      <c r="N17" s="668"/>
    </row>
    <row r="19" spans="12:14" x14ac:dyDescent="0.25">
      <c r="L19" s="667" t="s">
        <v>8</v>
      </c>
      <c r="M19" s="668">
        <f>M13-M16</f>
        <v>8435300</v>
      </c>
      <c r="N19" s="668" t="e">
        <f>M13-N16</f>
        <v>#REF!</v>
      </c>
    </row>
    <row r="20" spans="12:14" x14ac:dyDescent="0.25">
      <c r="L20" s="667"/>
      <c r="M20" s="668"/>
      <c r="N20" s="668"/>
    </row>
  </sheetData>
  <mergeCells count="22">
    <mergeCell ref="L16:L17"/>
    <mergeCell ref="M16:N17"/>
    <mergeCell ref="L19:L20"/>
    <mergeCell ref="M19:N20"/>
    <mergeCell ref="M1:M2"/>
    <mergeCell ref="N1:N2"/>
    <mergeCell ref="O1:O2"/>
    <mergeCell ref="P1:P2"/>
    <mergeCell ref="L13:L14"/>
    <mergeCell ref="M13:N14"/>
    <mergeCell ref="G1:G2"/>
    <mergeCell ref="H1:H2"/>
    <mergeCell ref="I1:I2"/>
    <mergeCell ref="J1:J2"/>
    <mergeCell ref="K1:K2"/>
    <mergeCell ref="L1:L2"/>
    <mergeCell ref="F1:F2"/>
    <mergeCell ref="A1:A2"/>
    <mergeCell ref="B1:B2"/>
    <mergeCell ref="C1:C2"/>
    <mergeCell ref="D1:D2"/>
    <mergeCell ref="E1:E2"/>
  </mergeCells>
  <pageMargins left="0.7" right="0.7" top="0.75" bottom="0.75" header="0.3" footer="0.3"/>
  <pageSetup paperSize="9" scale="60" orientation="landscape" r:id="rId1"/>
</worksheet>
</file>

<file path=xl/worksheets/sheet1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workbookViewId="0">
      <selection activeCell="H24" sqref="H24"/>
    </sheetView>
  </sheetViews>
  <sheetFormatPr baseColWidth="10" defaultRowHeight="15" x14ac:dyDescent="0.25"/>
  <cols>
    <col min="2" max="2" width="19" bestFit="1" customWidth="1"/>
    <col min="3" max="3" width="11.7109375" bestFit="1" customWidth="1"/>
    <col min="4" max="4" width="8.28515625" bestFit="1" customWidth="1"/>
    <col min="5" max="5" width="14" bestFit="1" customWidth="1"/>
    <col min="6" max="6" width="10.140625" bestFit="1" customWidth="1"/>
    <col min="7" max="7" width="11.85546875" bestFit="1" customWidth="1"/>
    <col min="8" max="8" width="18.85546875" bestFit="1" customWidth="1"/>
    <col min="9" max="9" width="7.7109375" bestFit="1" customWidth="1"/>
    <col min="10" max="10" width="17.28515625" bestFit="1" customWidth="1"/>
    <col min="11" max="11" width="13.5703125" bestFit="1" customWidth="1"/>
    <col min="12" max="12" width="14.28515625" bestFit="1" customWidth="1"/>
    <col min="13" max="13" width="7.42578125" bestFit="1" customWidth="1"/>
    <col min="14" max="14" width="13.5703125" bestFit="1" customWidth="1"/>
  </cols>
  <sheetData>
    <row r="1" spans="1:16" x14ac:dyDescent="0.25">
      <c r="A1" s="741" t="s">
        <v>281</v>
      </c>
      <c r="B1" s="665" t="s">
        <v>0</v>
      </c>
      <c r="C1" s="665" t="s">
        <v>9</v>
      </c>
      <c r="D1" s="665" t="s">
        <v>1</v>
      </c>
      <c r="E1" s="665" t="s">
        <v>24</v>
      </c>
      <c r="F1" s="665" t="s">
        <v>2</v>
      </c>
      <c r="G1" s="665" t="s">
        <v>3</v>
      </c>
      <c r="H1" s="665" t="s">
        <v>4</v>
      </c>
      <c r="I1" s="665" t="s">
        <v>5</v>
      </c>
      <c r="J1" s="665" t="s">
        <v>6</v>
      </c>
      <c r="K1" s="665" t="s">
        <v>7</v>
      </c>
      <c r="L1" s="665" t="s">
        <v>8</v>
      </c>
      <c r="M1" s="665" t="s">
        <v>33</v>
      </c>
      <c r="N1" s="665" t="s">
        <v>105</v>
      </c>
      <c r="O1" s="665" t="s">
        <v>9</v>
      </c>
      <c r="P1" s="665" t="s">
        <v>67</v>
      </c>
    </row>
    <row r="2" spans="1:16" x14ac:dyDescent="0.25">
      <c r="A2" s="741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  <c r="O2" s="666"/>
      <c r="P2" s="666"/>
    </row>
    <row r="3" spans="1:16" ht="16.5" x14ac:dyDescent="0.3">
      <c r="A3" s="605">
        <v>1</v>
      </c>
      <c r="B3" s="3" t="s">
        <v>1252</v>
      </c>
      <c r="C3" s="210">
        <v>45764</v>
      </c>
      <c r="D3" s="6" t="s">
        <v>25</v>
      </c>
      <c r="E3" s="307"/>
      <c r="F3" s="4">
        <v>45000</v>
      </c>
      <c r="G3" s="307">
        <v>180</v>
      </c>
      <c r="H3" s="4">
        <f>F3-G3</f>
        <v>44820</v>
      </c>
      <c r="I3" s="5">
        <v>650</v>
      </c>
      <c r="J3" s="5">
        <f>H3 *I3</f>
        <v>29133000</v>
      </c>
      <c r="K3" s="5">
        <v>29133000</v>
      </c>
      <c r="L3" s="5">
        <f>J3-K3</f>
        <v>0</v>
      </c>
      <c r="M3" s="255"/>
      <c r="N3" s="5">
        <v>29133000</v>
      </c>
      <c r="O3" s="11">
        <v>45770</v>
      </c>
      <c r="P3" s="605" t="s">
        <v>504</v>
      </c>
    </row>
    <row r="4" spans="1:16" ht="16.5" x14ac:dyDescent="0.3">
      <c r="A4" s="605">
        <f>A3+1</f>
        <v>2</v>
      </c>
      <c r="B4" s="3"/>
      <c r="C4" s="210"/>
      <c r="D4" s="12"/>
      <c r="E4" s="307"/>
      <c r="F4" s="4"/>
      <c r="G4" s="307"/>
      <c r="H4" s="4"/>
      <c r="I4" s="5"/>
      <c r="J4" s="5"/>
      <c r="K4" s="5"/>
      <c r="L4" s="5"/>
      <c r="M4" s="13"/>
      <c r="N4" s="5"/>
      <c r="O4" s="11"/>
      <c r="P4" s="605"/>
    </row>
    <row r="5" spans="1:16" ht="16.5" x14ac:dyDescent="0.3">
      <c r="A5" s="605">
        <f t="shared" ref="A5:A10" si="0">A4+1</f>
        <v>3</v>
      </c>
      <c r="B5" s="3"/>
      <c r="C5" s="210"/>
      <c r="D5" s="6"/>
      <c r="E5" s="307"/>
      <c r="F5" s="4"/>
      <c r="G5" s="307"/>
      <c r="H5" s="4"/>
      <c r="I5" s="5"/>
      <c r="J5" s="5"/>
      <c r="K5" s="5"/>
      <c r="L5" s="5"/>
      <c r="M5" s="119"/>
      <c r="N5" s="5"/>
      <c r="O5" s="11"/>
      <c r="P5" s="10"/>
    </row>
    <row r="6" spans="1:16" ht="16.5" x14ac:dyDescent="0.3">
      <c r="A6" s="605">
        <f t="shared" si="0"/>
        <v>4</v>
      </c>
      <c r="B6" s="3"/>
      <c r="C6" s="210"/>
      <c r="D6" s="6"/>
      <c r="E6" s="307"/>
      <c r="F6" s="4"/>
      <c r="G6" s="307"/>
      <c r="H6" s="4"/>
      <c r="I6" s="5"/>
      <c r="J6" s="5"/>
      <c r="K6" s="5"/>
      <c r="L6" s="5"/>
      <c r="M6" s="13"/>
      <c r="N6" s="5"/>
      <c r="O6" s="11"/>
      <c r="P6" s="10"/>
    </row>
    <row r="7" spans="1:16" ht="16.5" x14ac:dyDescent="0.3">
      <c r="A7" s="605">
        <f t="shared" si="0"/>
        <v>5</v>
      </c>
      <c r="B7" s="3"/>
      <c r="C7" s="210"/>
      <c r="D7" s="6"/>
      <c r="E7" s="307"/>
      <c r="F7" s="4"/>
      <c r="G7" s="307"/>
      <c r="H7" s="4"/>
      <c r="I7" s="5"/>
      <c r="J7" s="5"/>
      <c r="K7" s="5"/>
      <c r="L7" s="5"/>
      <c r="M7" s="13"/>
      <c r="N7" s="307"/>
      <c r="O7" s="11"/>
      <c r="P7" s="10"/>
    </row>
    <row r="8" spans="1:16" ht="16.5" x14ac:dyDescent="0.3">
      <c r="A8" s="605">
        <f t="shared" si="0"/>
        <v>6</v>
      </c>
      <c r="B8" s="3"/>
      <c r="C8" s="210"/>
      <c r="D8" s="12"/>
      <c r="E8" s="307"/>
      <c r="F8" s="4"/>
      <c r="G8" s="307"/>
      <c r="H8" s="4"/>
      <c r="I8" s="5"/>
      <c r="J8" s="5"/>
      <c r="K8" s="5"/>
      <c r="L8" s="5"/>
      <c r="M8" s="13"/>
      <c r="N8" s="307"/>
      <c r="O8" s="10"/>
      <c r="P8" s="10"/>
    </row>
    <row r="9" spans="1:16" ht="16.5" x14ac:dyDescent="0.3">
      <c r="A9" s="605">
        <f t="shared" si="0"/>
        <v>7</v>
      </c>
      <c r="B9" s="3"/>
      <c r="C9" s="3"/>
      <c r="D9" s="6"/>
      <c r="E9" s="307"/>
      <c r="F9" s="4"/>
      <c r="G9" s="307"/>
      <c r="H9" s="4"/>
      <c r="I9" s="5"/>
      <c r="J9" s="5"/>
      <c r="K9" s="5"/>
      <c r="L9" s="5"/>
      <c r="M9" s="13"/>
      <c r="N9" s="307"/>
      <c r="O9" s="11"/>
      <c r="P9" s="10"/>
    </row>
    <row r="10" spans="1:16" ht="16.5" x14ac:dyDescent="0.3">
      <c r="A10" s="605">
        <f t="shared" si="0"/>
        <v>8</v>
      </c>
      <c r="B10" s="3"/>
      <c r="C10" s="3"/>
      <c r="D10" s="6"/>
      <c r="E10" s="307"/>
      <c r="F10" s="4"/>
      <c r="G10" s="307"/>
      <c r="H10" s="4"/>
      <c r="I10" s="5"/>
      <c r="J10" s="5"/>
      <c r="K10" s="5"/>
      <c r="L10" s="5"/>
      <c r="M10" s="13"/>
      <c r="N10" s="307"/>
      <c r="O10" s="11"/>
      <c r="P10" s="10"/>
    </row>
    <row r="13" spans="1:16" x14ac:dyDescent="0.25">
      <c r="L13" s="667" t="s">
        <v>28</v>
      </c>
      <c r="M13" s="668">
        <f>SUM(J3:J10)</f>
        <v>29133000</v>
      </c>
      <c r="N13" s="668"/>
    </row>
    <row r="14" spans="1:16" x14ac:dyDescent="0.25">
      <c r="L14" s="667"/>
      <c r="M14" s="668"/>
      <c r="N14" s="668"/>
    </row>
    <row r="16" spans="1:16" x14ac:dyDescent="0.25">
      <c r="L16" s="667" t="s">
        <v>29</v>
      </c>
      <c r="M16" s="668">
        <f>SUM(K3:K10)</f>
        <v>29133000</v>
      </c>
      <c r="N16" s="668" t="e">
        <f>#REF!+#REF!+#REF!+#REF!+#REF!+K1+K2+K3+K4+K5+K6+K7</f>
        <v>#REF!</v>
      </c>
    </row>
    <row r="17" spans="12:14" x14ac:dyDescent="0.25">
      <c r="L17" s="667"/>
      <c r="M17" s="668"/>
      <c r="N17" s="668"/>
    </row>
    <row r="19" spans="12:14" x14ac:dyDescent="0.25">
      <c r="L19" s="667" t="s">
        <v>8</v>
      </c>
      <c r="M19" s="668">
        <f>M13-M16</f>
        <v>0</v>
      </c>
      <c r="N19" s="668" t="e">
        <f>M13-N16</f>
        <v>#REF!</v>
      </c>
    </row>
    <row r="20" spans="12:14" x14ac:dyDescent="0.25">
      <c r="L20" s="667"/>
      <c r="M20" s="668"/>
      <c r="N20" s="668"/>
    </row>
  </sheetData>
  <mergeCells count="22">
    <mergeCell ref="L16:L17"/>
    <mergeCell ref="M16:N17"/>
    <mergeCell ref="L19:L20"/>
    <mergeCell ref="M19:N20"/>
    <mergeCell ref="M1:M2"/>
    <mergeCell ref="N1:N2"/>
    <mergeCell ref="O1:O2"/>
    <mergeCell ref="P1:P2"/>
    <mergeCell ref="L13:L14"/>
    <mergeCell ref="M13:N14"/>
    <mergeCell ref="G1:G2"/>
    <mergeCell ref="H1:H2"/>
    <mergeCell ref="I1:I2"/>
    <mergeCell ref="J1:J2"/>
    <mergeCell ref="K1:K2"/>
    <mergeCell ref="L1:L2"/>
    <mergeCell ref="F1:F2"/>
    <mergeCell ref="A1:A2"/>
    <mergeCell ref="B1:B2"/>
    <mergeCell ref="C1:C2"/>
    <mergeCell ref="D1:D2"/>
    <mergeCell ref="E1:E2"/>
  </mergeCells>
  <pageMargins left="0.7" right="0.7" top="0.75" bottom="0.75" header="0.3" footer="0.3"/>
  <pageSetup paperSize="9" scale="65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1"/>
  <sheetViews>
    <sheetView topLeftCell="A170" workbookViewId="0">
      <selection activeCell="E179" sqref="E179:F179"/>
    </sheetView>
  </sheetViews>
  <sheetFormatPr baseColWidth="10" defaultRowHeight="15" x14ac:dyDescent="0.25"/>
  <cols>
    <col min="1" max="1" width="9" customWidth="1"/>
    <col min="2" max="2" width="23.5703125" customWidth="1"/>
    <col min="6" max="6" width="22.140625" customWidth="1"/>
    <col min="7" max="7" width="12.85546875" customWidth="1"/>
  </cols>
  <sheetData>
    <row r="1" spans="1:8" x14ac:dyDescent="0.25">
      <c r="C1" s="698" t="s">
        <v>382</v>
      </c>
      <c r="D1" s="698"/>
      <c r="E1" s="698"/>
      <c r="F1" s="698"/>
    </row>
    <row r="3" spans="1:8" ht="15" customHeight="1" x14ac:dyDescent="0.25">
      <c r="A3" s="667" t="s">
        <v>281</v>
      </c>
      <c r="B3" s="667" t="s">
        <v>0</v>
      </c>
      <c r="C3" s="667" t="s">
        <v>79</v>
      </c>
      <c r="D3" s="680"/>
      <c r="E3" s="667" t="s">
        <v>5</v>
      </c>
      <c r="F3" s="680"/>
      <c r="G3" s="667" t="s">
        <v>107</v>
      </c>
      <c r="H3" s="667" t="s">
        <v>9</v>
      </c>
    </row>
    <row r="4" spans="1:8" ht="15" customHeight="1" x14ac:dyDescent="0.25">
      <c r="A4" s="667"/>
      <c r="B4" s="667"/>
      <c r="C4" s="681"/>
      <c r="D4" s="682"/>
      <c r="E4" s="681"/>
      <c r="F4" s="682"/>
      <c r="G4" s="681"/>
      <c r="H4" s="681"/>
    </row>
    <row r="5" spans="1:8" x14ac:dyDescent="0.25">
      <c r="A5" s="204">
        <v>1</v>
      </c>
      <c r="B5" s="93" t="s">
        <v>371</v>
      </c>
      <c r="C5" s="651">
        <v>800</v>
      </c>
      <c r="D5" s="652"/>
      <c r="E5" s="678">
        <v>730</v>
      </c>
      <c r="F5" s="679"/>
      <c r="G5" s="15">
        <f t="shared" ref="G5:G16" si="0">C5*E5</f>
        <v>584000</v>
      </c>
      <c r="H5" s="171" t="s">
        <v>381</v>
      </c>
    </row>
    <row r="6" spans="1:8" x14ac:dyDescent="0.25">
      <c r="A6" s="212">
        <f>A5+1</f>
        <v>2</v>
      </c>
      <c r="B6" s="93" t="s">
        <v>388</v>
      </c>
      <c r="C6" s="651">
        <v>1000</v>
      </c>
      <c r="D6" s="652"/>
      <c r="E6" s="678">
        <v>730</v>
      </c>
      <c r="F6" s="679"/>
      <c r="G6" s="15">
        <f t="shared" si="0"/>
        <v>730000</v>
      </c>
      <c r="H6" s="171">
        <v>45384</v>
      </c>
    </row>
    <row r="7" spans="1:8" x14ac:dyDescent="0.25">
      <c r="A7" s="212">
        <f t="shared" ref="A7:A16" si="1">A6+1</f>
        <v>3</v>
      </c>
      <c r="B7" s="93" t="s">
        <v>389</v>
      </c>
      <c r="C7" s="651">
        <v>1000</v>
      </c>
      <c r="D7" s="652"/>
      <c r="E7" s="678">
        <v>730</v>
      </c>
      <c r="F7" s="679"/>
      <c r="G7" s="15">
        <f t="shared" si="0"/>
        <v>730000</v>
      </c>
      <c r="H7" s="171">
        <v>45384</v>
      </c>
    </row>
    <row r="8" spans="1:8" x14ac:dyDescent="0.25">
      <c r="A8" s="212">
        <f t="shared" si="1"/>
        <v>4</v>
      </c>
      <c r="B8" s="93" t="s">
        <v>352</v>
      </c>
      <c r="C8" s="651">
        <v>1000</v>
      </c>
      <c r="D8" s="652"/>
      <c r="E8" s="678">
        <v>730</v>
      </c>
      <c r="F8" s="679"/>
      <c r="G8" s="15">
        <f t="shared" si="0"/>
        <v>730000</v>
      </c>
      <c r="H8" s="171">
        <v>45384</v>
      </c>
    </row>
    <row r="9" spans="1:8" x14ac:dyDescent="0.25">
      <c r="A9" s="212">
        <f t="shared" si="1"/>
        <v>5</v>
      </c>
      <c r="B9" s="93" t="s">
        <v>334</v>
      </c>
      <c r="C9" s="651">
        <v>1000</v>
      </c>
      <c r="D9" s="652"/>
      <c r="E9" s="678">
        <v>730</v>
      </c>
      <c r="F9" s="679"/>
      <c r="G9" s="15">
        <f t="shared" si="0"/>
        <v>730000</v>
      </c>
      <c r="H9" s="171">
        <v>45384</v>
      </c>
    </row>
    <row r="10" spans="1:8" x14ac:dyDescent="0.25">
      <c r="A10" s="212">
        <f t="shared" si="1"/>
        <v>6</v>
      </c>
      <c r="B10" s="93" t="s">
        <v>386</v>
      </c>
      <c r="C10" s="651">
        <v>800</v>
      </c>
      <c r="D10" s="652"/>
      <c r="E10" s="678">
        <v>730</v>
      </c>
      <c r="F10" s="679"/>
      <c r="G10" s="15">
        <f t="shared" si="0"/>
        <v>584000</v>
      </c>
      <c r="H10" s="171">
        <v>45406</v>
      </c>
    </row>
    <row r="11" spans="1:8" x14ac:dyDescent="0.25">
      <c r="A11" s="212">
        <f t="shared" si="1"/>
        <v>7</v>
      </c>
      <c r="B11" s="93" t="s">
        <v>387</v>
      </c>
      <c r="C11" s="651">
        <v>800</v>
      </c>
      <c r="D11" s="652"/>
      <c r="E11" s="678">
        <v>730</v>
      </c>
      <c r="F11" s="679"/>
      <c r="G11" s="15">
        <f t="shared" si="0"/>
        <v>584000</v>
      </c>
      <c r="H11" s="171">
        <v>45406</v>
      </c>
    </row>
    <row r="12" spans="1:8" x14ac:dyDescent="0.25">
      <c r="A12" s="212">
        <f t="shared" si="1"/>
        <v>8</v>
      </c>
      <c r="B12" s="93" t="s">
        <v>388</v>
      </c>
      <c r="C12" s="651">
        <v>900</v>
      </c>
      <c r="D12" s="652"/>
      <c r="E12" s="678">
        <v>730</v>
      </c>
      <c r="F12" s="679"/>
      <c r="G12" s="15">
        <f t="shared" si="0"/>
        <v>657000</v>
      </c>
      <c r="H12" s="171">
        <v>45406</v>
      </c>
    </row>
    <row r="13" spans="1:8" x14ac:dyDescent="0.25">
      <c r="A13" s="212">
        <f t="shared" si="1"/>
        <v>9</v>
      </c>
      <c r="B13" s="93" t="s">
        <v>389</v>
      </c>
      <c r="C13" s="651">
        <v>900</v>
      </c>
      <c r="D13" s="652"/>
      <c r="E13" s="678">
        <v>730</v>
      </c>
      <c r="F13" s="679"/>
      <c r="G13" s="15">
        <f t="shared" si="0"/>
        <v>657000</v>
      </c>
      <c r="H13" s="171">
        <v>45406</v>
      </c>
    </row>
    <row r="14" spans="1:8" x14ac:dyDescent="0.25">
      <c r="A14" s="212">
        <f t="shared" si="1"/>
        <v>10</v>
      </c>
      <c r="B14" s="93" t="s">
        <v>352</v>
      </c>
      <c r="C14" s="651">
        <v>700</v>
      </c>
      <c r="D14" s="652"/>
      <c r="E14" s="678">
        <v>730</v>
      </c>
      <c r="F14" s="679"/>
      <c r="G14" s="15">
        <f t="shared" si="0"/>
        <v>511000</v>
      </c>
      <c r="H14" s="171">
        <v>45406</v>
      </c>
    </row>
    <row r="15" spans="1:8" x14ac:dyDescent="0.25">
      <c r="A15" s="212">
        <f t="shared" si="1"/>
        <v>11</v>
      </c>
      <c r="B15" s="93" t="s">
        <v>334</v>
      </c>
      <c r="C15" s="651">
        <v>700</v>
      </c>
      <c r="D15" s="652"/>
      <c r="E15" s="678">
        <v>730</v>
      </c>
      <c r="F15" s="679"/>
      <c r="G15" s="15">
        <f t="shared" si="0"/>
        <v>511000</v>
      </c>
      <c r="H15" s="171">
        <v>45406</v>
      </c>
    </row>
    <row r="16" spans="1:8" x14ac:dyDescent="0.25">
      <c r="A16" s="212">
        <f t="shared" si="1"/>
        <v>12</v>
      </c>
      <c r="B16" s="93" t="s">
        <v>380</v>
      </c>
      <c r="C16" s="651">
        <v>800</v>
      </c>
      <c r="D16" s="652"/>
      <c r="E16" s="678">
        <v>730</v>
      </c>
      <c r="F16" s="679"/>
      <c r="G16" s="15">
        <f t="shared" si="0"/>
        <v>584000</v>
      </c>
      <c r="H16" s="171">
        <v>45406</v>
      </c>
    </row>
    <row r="17" spans="1:8" x14ac:dyDescent="0.25">
      <c r="A17" s="10"/>
      <c r="B17" s="93"/>
      <c r="C17" s="651">
        <f>SUM(C5:D16)</f>
        <v>10400</v>
      </c>
      <c r="D17" s="652"/>
      <c r="E17" s="202"/>
      <c r="F17" s="203"/>
      <c r="G17" s="114"/>
      <c r="H17" s="151"/>
    </row>
    <row r="19" spans="1:8" ht="15" customHeight="1" x14ac:dyDescent="0.25">
      <c r="E19" s="673" t="s">
        <v>111</v>
      </c>
      <c r="F19" s="671">
        <f>SUM(G5:G16)</f>
        <v>7592000</v>
      </c>
    </row>
    <row r="20" spans="1:8" ht="15" customHeight="1" x14ac:dyDescent="0.25">
      <c r="E20" s="673"/>
      <c r="F20" s="672"/>
    </row>
    <row r="22" spans="1:8" x14ac:dyDescent="0.25">
      <c r="E22" s="673" t="s">
        <v>7</v>
      </c>
      <c r="F22" s="671">
        <v>7592000</v>
      </c>
    </row>
    <row r="23" spans="1:8" x14ac:dyDescent="0.25">
      <c r="E23" s="673"/>
      <c r="F23" s="672"/>
    </row>
    <row r="25" spans="1:8" x14ac:dyDescent="0.25">
      <c r="E25" s="673" t="s">
        <v>71</v>
      </c>
      <c r="F25" s="671">
        <f>F19-F22</f>
        <v>0</v>
      </c>
    </row>
    <row r="26" spans="1:8" x14ac:dyDescent="0.25">
      <c r="E26" s="673"/>
      <c r="F26" s="672"/>
    </row>
    <row r="30" spans="1:8" x14ac:dyDescent="0.25">
      <c r="C30" s="698" t="s">
        <v>400</v>
      </c>
      <c r="D30" s="698"/>
      <c r="E30" s="698"/>
      <c r="F30" s="698"/>
    </row>
    <row r="32" spans="1:8" x14ac:dyDescent="0.25">
      <c r="A32" s="667" t="s">
        <v>281</v>
      </c>
      <c r="B32" s="667" t="s">
        <v>0</v>
      </c>
      <c r="C32" s="667" t="s">
        <v>79</v>
      </c>
      <c r="D32" s="680"/>
      <c r="E32" s="667" t="s">
        <v>5</v>
      </c>
      <c r="F32" s="680"/>
      <c r="G32" s="667" t="s">
        <v>107</v>
      </c>
      <c r="H32" s="667" t="s">
        <v>9</v>
      </c>
    </row>
    <row r="33" spans="1:8" x14ac:dyDescent="0.25">
      <c r="A33" s="667"/>
      <c r="B33" s="667"/>
      <c r="C33" s="681"/>
      <c r="D33" s="682"/>
      <c r="E33" s="681"/>
      <c r="F33" s="682"/>
      <c r="G33" s="681"/>
      <c r="H33" s="681"/>
    </row>
    <row r="34" spans="1:8" x14ac:dyDescent="0.25">
      <c r="A34" s="223">
        <v>1</v>
      </c>
      <c r="B34" s="93" t="s">
        <v>352</v>
      </c>
      <c r="C34" s="651">
        <v>800</v>
      </c>
      <c r="D34" s="652"/>
      <c r="E34" s="678">
        <v>730</v>
      </c>
      <c r="F34" s="679"/>
      <c r="G34" s="15">
        <f t="shared" ref="G34:G43" si="2">C34*E34</f>
        <v>584000</v>
      </c>
      <c r="H34" s="171">
        <v>45484</v>
      </c>
    </row>
    <row r="35" spans="1:8" x14ac:dyDescent="0.25">
      <c r="A35" s="223">
        <f>A34+1</f>
        <v>2</v>
      </c>
      <c r="B35" s="93" t="s">
        <v>380</v>
      </c>
      <c r="C35" s="651">
        <v>800</v>
      </c>
      <c r="D35" s="652"/>
      <c r="E35" s="678">
        <v>730</v>
      </c>
      <c r="F35" s="679"/>
      <c r="G35" s="15">
        <f t="shared" si="2"/>
        <v>584000</v>
      </c>
      <c r="H35" s="171">
        <v>45484</v>
      </c>
    </row>
    <row r="36" spans="1:8" x14ac:dyDescent="0.25">
      <c r="A36" s="223">
        <f t="shared" ref="A36:A43" si="3">A35+1</f>
        <v>3</v>
      </c>
      <c r="B36" s="93" t="s">
        <v>388</v>
      </c>
      <c r="C36" s="651">
        <v>900</v>
      </c>
      <c r="D36" s="652"/>
      <c r="E36" s="678">
        <v>730</v>
      </c>
      <c r="F36" s="679"/>
      <c r="G36" s="15">
        <f t="shared" si="2"/>
        <v>657000</v>
      </c>
      <c r="H36" s="171">
        <v>45427</v>
      </c>
    </row>
    <row r="37" spans="1:8" x14ac:dyDescent="0.25">
      <c r="A37" s="223">
        <f t="shared" si="3"/>
        <v>4</v>
      </c>
      <c r="B37" s="93" t="s">
        <v>387</v>
      </c>
      <c r="C37" s="651">
        <v>900</v>
      </c>
      <c r="D37" s="652"/>
      <c r="E37" s="678">
        <v>730</v>
      </c>
      <c r="F37" s="679"/>
      <c r="G37" s="15">
        <f t="shared" si="2"/>
        <v>657000</v>
      </c>
      <c r="H37" s="11">
        <v>45432</v>
      </c>
    </row>
    <row r="38" spans="1:8" x14ac:dyDescent="0.25">
      <c r="A38" s="223">
        <f t="shared" si="3"/>
        <v>5</v>
      </c>
      <c r="B38" s="93" t="s">
        <v>334</v>
      </c>
      <c r="C38" s="651">
        <v>800</v>
      </c>
      <c r="D38" s="652"/>
      <c r="E38" s="678">
        <v>730</v>
      </c>
      <c r="F38" s="679"/>
      <c r="G38" s="15">
        <f t="shared" si="2"/>
        <v>584000</v>
      </c>
      <c r="H38" s="11">
        <v>45432</v>
      </c>
    </row>
    <row r="39" spans="1:8" x14ac:dyDescent="0.25">
      <c r="A39" s="223">
        <f t="shared" si="3"/>
        <v>6</v>
      </c>
      <c r="B39" s="93" t="s">
        <v>402</v>
      </c>
      <c r="C39" s="651">
        <v>900</v>
      </c>
      <c r="D39" s="652"/>
      <c r="E39" s="678">
        <v>730</v>
      </c>
      <c r="F39" s="679"/>
      <c r="G39" s="15">
        <f t="shared" si="2"/>
        <v>657000</v>
      </c>
      <c r="H39" s="11">
        <v>45432</v>
      </c>
    </row>
    <row r="40" spans="1:8" x14ac:dyDescent="0.25">
      <c r="A40" s="223">
        <f t="shared" si="3"/>
        <v>7</v>
      </c>
      <c r="B40" s="93" t="s">
        <v>405</v>
      </c>
      <c r="C40" s="651">
        <v>900</v>
      </c>
      <c r="D40" s="652"/>
      <c r="E40" s="678">
        <v>730</v>
      </c>
      <c r="F40" s="679"/>
      <c r="G40" s="15">
        <f t="shared" si="2"/>
        <v>657000</v>
      </c>
      <c r="H40" s="171">
        <v>45436</v>
      </c>
    </row>
    <row r="41" spans="1:8" x14ac:dyDescent="0.25">
      <c r="A41" s="223">
        <f t="shared" si="3"/>
        <v>8</v>
      </c>
      <c r="B41" s="93" t="s">
        <v>406</v>
      </c>
      <c r="C41" s="651">
        <v>1000</v>
      </c>
      <c r="D41" s="652"/>
      <c r="E41" s="678">
        <v>730</v>
      </c>
      <c r="F41" s="679"/>
      <c r="G41" s="15">
        <f t="shared" si="2"/>
        <v>730000</v>
      </c>
      <c r="H41" s="171">
        <v>45437</v>
      </c>
    </row>
    <row r="42" spans="1:8" x14ac:dyDescent="0.25">
      <c r="A42" s="223">
        <f t="shared" si="3"/>
        <v>9</v>
      </c>
      <c r="B42" s="93" t="s">
        <v>352</v>
      </c>
      <c r="C42" s="651">
        <v>800</v>
      </c>
      <c r="D42" s="652"/>
      <c r="E42" s="678">
        <v>730</v>
      </c>
      <c r="F42" s="679"/>
      <c r="G42" s="15">
        <f t="shared" si="2"/>
        <v>584000</v>
      </c>
      <c r="H42" s="171">
        <v>45407</v>
      </c>
    </row>
    <row r="43" spans="1:8" x14ac:dyDescent="0.25">
      <c r="A43" s="223">
        <f t="shared" si="3"/>
        <v>10</v>
      </c>
      <c r="B43" s="93" t="s">
        <v>380</v>
      </c>
      <c r="C43" s="651">
        <v>800</v>
      </c>
      <c r="D43" s="652"/>
      <c r="E43" s="678">
        <v>730</v>
      </c>
      <c r="F43" s="679"/>
      <c r="G43" s="15">
        <f t="shared" si="2"/>
        <v>584000</v>
      </c>
      <c r="H43" s="171">
        <v>45407</v>
      </c>
    </row>
    <row r="44" spans="1:8" x14ac:dyDescent="0.25">
      <c r="A44" s="10"/>
      <c r="B44" s="93"/>
      <c r="C44" s="651">
        <f>SUM(C34:D43)</f>
        <v>8600</v>
      </c>
      <c r="D44" s="652"/>
      <c r="E44" s="221"/>
      <c r="F44" s="222"/>
      <c r="G44" s="114"/>
      <c r="H44" s="151"/>
    </row>
    <row r="46" spans="1:8" x14ac:dyDescent="0.25">
      <c r="E46" s="673" t="s">
        <v>111</v>
      </c>
      <c r="F46" s="671">
        <f>SUM(G34:G43)</f>
        <v>6278000</v>
      </c>
    </row>
    <row r="47" spans="1:8" x14ac:dyDescent="0.25">
      <c r="E47" s="673"/>
      <c r="F47" s="672"/>
    </row>
    <row r="49" spans="1:8" x14ac:dyDescent="0.25">
      <c r="E49" s="673" t="s">
        <v>7</v>
      </c>
      <c r="F49" s="671">
        <v>6278000</v>
      </c>
    </row>
    <row r="50" spans="1:8" x14ac:dyDescent="0.25">
      <c r="E50" s="673"/>
      <c r="F50" s="672"/>
    </row>
    <row r="52" spans="1:8" x14ac:dyDescent="0.25">
      <c r="E52" s="673" t="s">
        <v>71</v>
      </c>
      <c r="F52" s="671">
        <f>F46-F49</f>
        <v>0</v>
      </c>
    </row>
    <row r="53" spans="1:8" x14ac:dyDescent="0.25">
      <c r="E53" s="673"/>
      <c r="F53" s="672"/>
    </row>
    <row r="56" spans="1:8" x14ac:dyDescent="0.25">
      <c r="C56" s="698" t="s">
        <v>427</v>
      </c>
      <c r="D56" s="698"/>
      <c r="E56" s="698"/>
      <c r="F56" s="698"/>
    </row>
    <row r="58" spans="1:8" x14ac:dyDescent="0.25">
      <c r="A58" s="667" t="s">
        <v>281</v>
      </c>
      <c r="B58" s="667" t="s">
        <v>0</v>
      </c>
      <c r="C58" s="667" t="s">
        <v>79</v>
      </c>
      <c r="D58" s="680"/>
      <c r="E58" s="667" t="s">
        <v>5</v>
      </c>
      <c r="F58" s="680"/>
      <c r="G58" s="667" t="s">
        <v>107</v>
      </c>
      <c r="H58" s="667" t="s">
        <v>9</v>
      </c>
    </row>
    <row r="59" spans="1:8" x14ac:dyDescent="0.25">
      <c r="A59" s="667"/>
      <c r="B59" s="667"/>
      <c r="C59" s="681"/>
      <c r="D59" s="682"/>
      <c r="E59" s="681"/>
      <c r="F59" s="682"/>
      <c r="G59" s="681"/>
      <c r="H59" s="681"/>
    </row>
    <row r="60" spans="1:8" x14ac:dyDescent="0.25">
      <c r="A60" s="264">
        <v>1</v>
      </c>
      <c r="B60" s="93" t="s">
        <v>352</v>
      </c>
      <c r="C60" s="651">
        <v>800</v>
      </c>
      <c r="D60" s="652"/>
      <c r="E60" s="678">
        <v>730</v>
      </c>
      <c r="F60" s="679"/>
      <c r="G60" s="15">
        <f t="shared" ref="G60:G66" si="4">C60*E60</f>
        <v>584000</v>
      </c>
      <c r="H60" s="171">
        <v>45479</v>
      </c>
    </row>
    <row r="61" spans="1:8" x14ac:dyDescent="0.25">
      <c r="A61" s="264">
        <f>A60+1</f>
        <v>2</v>
      </c>
      <c r="B61" s="93" t="s">
        <v>428</v>
      </c>
      <c r="C61" s="651">
        <v>800</v>
      </c>
      <c r="D61" s="652"/>
      <c r="E61" s="678">
        <v>730</v>
      </c>
      <c r="F61" s="679"/>
      <c r="G61" s="15">
        <f t="shared" si="4"/>
        <v>584000</v>
      </c>
      <c r="H61" s="171">
        <v>45479</v>
      </c>
    </row>
    <row r="62" spans="1:8" x14ac:dyDescent="0.25">
      <c r="A62" s="264">
        <f t="shared" ref="A62:A72" si="5">A61+1</f>
        <v>3</v>
      </c>
      <c r="B62" s="93" t="s">
        <v>418</v>
      </c>
      <c r="C62" s="651">
        <v>800</v>
      </c>
      <c r="D62" s="652"/>
      <c r="E62" s="678">
        <v>730</v>
      </c>
      <c r="F62" s="679"/>
      <c r="G62" s="15">
        <f t="shared" si="4"/>
        <v>584000</v>
      </c>
      <c r="H62" s="171">
        <v>45479</v>
      </c>
    </row>
    <row r="63" spans="1:8" x14ac:dyDescent="0.25">
      <c r="A63" s="264">
        <f t="shared" si="5"/>
        <v>4</v>
      </c>
      <c r="B63" s="93" t="s">
        <v>388</v>
      </c>
      <c r="C63" s="651">
        <v>900</v>
      </c>
      <c r="D63" s="652"/>
      <c r="E63" s="678">
        <v>730</v>
      </c>
      <c r="F63" s="679"/>
      <c r="G63" s="15">
        <f t="shared" si="4"/>
        <v>657000</v>
      </c>
      <c r="H63" s="171">
        <v>45479</v>
      </c>
    </row>
    <row r="64" spans="1:8" x14ac:dyDescent="0.25">
      <c r="A64" s="264">
        <f t="shared" si="5"/>
        <v>5</v>
      </c>
      <c r="B64" s="93" t="s">
        <v>389</v>
      </c>
      <c r="C64" s="651">
        <v>900</v>
      </c>
      <c r="D64" s="652"/>
      <c r="E64" s="678">
        <v>730</v>
      </c>
      <c r="F64" s="679"/>
      <c r="G64" s="15">
        <f t="shared" si="4"/>
        <v>657000</v>
      </c>
      <c r="H64" s="171">
        <v>45479</v>
      </c>
    </row>
    <row r="65" spans="1:8" x14ac:dyDescent="0.25">
      <c r="A65" s="264">
        <f t="shared" si="5"/>
        <v>6</v>
      </c>
      <c r="B65" s="93" t="s">
        <v>352</v>
      </c>
      <c r="C65" s="651">
        <v>300</v>
      </c>
      <c r="D65" s="652"/>
      <c r="E65" s="678">
        <v>700</v>
      </c>
      <c r="F65" s="679"/>
      <c r="G65" s="15">
        <f t="shared" si="4"/>
        <v>210000</v>
      </c>
      <c r="H65" s="11">
        <v>45495</v>
      </c>
    </row>
    <row r="66" spans="1:8" x14ac:dyDescent="0.25">
      <c r="A66" s="264">
        <f t="shared" si="5"/>
        <v>7</v>
      </c>
      <c r="B66" s="93" t="s">
        <v>428</v>
      </c>
      <c r="C66" s="651">
        <v>300</v>
      </c>
      <c r="D66" s="652"/>
      <c r="E66" s="678">
        <v>700</v>
      </c>
      <c r="F66" s="679"/>
      <c r="G66" s="15">
        <f t="shared" si="4"/>
        <v>210000</v>
      </c>
      <c r="H66" s="171">
        <v>45495</v>
      </c>
    </row>
    <row r="67" spans="1:8" x14ac:dyDescent="0.25">
      <c r="A67" s="264">
        <f t="shared" si="5"/>
        <v>8</v>
      </c>
      <c r="B67" s="93"/>
      <c r="C67" s="651"/>
      <c r="D67" s="652"/>
      <c r="E67" s="678" t="s">
        <v>464</v>
      </c>
      <c r="F67" s="679"/>
      <c r="G67" s="15">
        <v>5000000</v>
      </c>
      <c r="H67" s="171">
        <v>45510</v>
      </c>
    </row>
    <row r="68" spans="1:8" x14ac:dyDescent="0.25">
      <c r="A68" s="264">
        <f t="shared" si="5"/>
        <v>9</v>
      </c>
      <c r="B68" s="93" t="s">
        <v>352</v>
      </c>
      <c r="C68" s="651"/>
      <c r="D68" s="652"/>
      <c r="E68" s="678">
        <v>2025000</v>
      </c>
      <c r="F68" s="679"/>
      <c r="G68" s="15"/>
      <c r="H68" s="171"/>
    </row>
    <row r="69" spans="1:8" x14ac:dyDescent="0.25">
      <c r="A69" s="264">
        <f t="shared" si="5"/>
        <v>10</v>
      </c>
      <c r="B69" s="93" t="s">
        <v>428</v>
      </c>
      <c r="C69" s="651"/>
      <c r="D69" s="652"/>
      <c r="E69" s="678">
        <v>2025000</v>
      </c>
      <c r="F69" s="679"/>
      <c r="G69" s="15"/>
      <c r="H69" s="171"/>
    </row>
    <row r="70" spans="1:8" x14ac:dyDescent="0.25">
      <c r="A70" s="301">
        <f t="shared" si="5"/>
        <v>11</v>
      </c>
      <c r="B70" s="93" t="s">
        <v>388</v>
      </c>
      <c r="C70" s="651"/>
      <c r="D70" s="652"/>
      <c r="E70" s="678">
        <v>2025000</v>
      </c>
      <c r="F70" s="679"/>
      <c r="G70" s="15"/>
      <c r="H70" s="171">
        <v>45542</v>
      </c>
    </row>
    <row r="71" spans="1:8" x14ac:dyDescent="0.25">
      <c r="A71" s="301">
        <f t="shared" si="5"/>
        <v>12</v>
      </c>
      <c r="B71" s="93" t="s">
        <v>389</v>
      </c>
      <c r="C71" s="651"/>
      <c r="D71" s="652"/>
      <c r="E71" s="678">
        <v>2025000</v>
      </c>
      <c r="F71" s="679"/>
      <c r="G71" s="15"/>
      <c r="H71" s="171">
        <v>45542</v>
      </c>
    </row>
    <row r="72" spans="1:8" x14ac:dyDescent="0.25">
      <c r="A72" s="305">
        <f t="shared" si="5"/>
        <v>13</v>
      </c>
      <c r="B72" s="93" t="s">
        <v>418</v>
      </c>
      <c r="C72" s="651"/>
      <c r="D72" s="652"/>
      <c r="E72" s="678">
        <v>2025000</v>
      </c>
      <c r="F72" s="679"/>
      <c r="G72" s="15"/>
      <c r="H72" s="171">
        <v>45542</v>
      </c>
    </row>
    <row r="73" spans="1:8" x14ac:dyDescent="0.25">
      <c r="A73" s="306"/>
      <c r="B73" s="93"/>
      <c r="C73" s="651"/>
      <c r="D73" s="652"/>
      <c r="E73" s="678" t="s">
        <v>464</v>
      </c>
      <c r="F73" s="679"/>
      <c r="G73" s="15">
        <v>1639000</v>
      </c>
      <c r="H73" s="171">
        <v>45546</v>
      </c>
    </row>
    <row r="74" spans="1:8" x14ac:dyDescent="0.25">
      <c r="A74" s="10"/>
      <c r="B74" s="93"/>
      <c r="C74" s="699">
        <f>SUM(C60:D72)</f>
        <v>4800</v>
      </c>
      <c r="D74" s="700"/>
      <c r="E74" s="678"/>
      <c r="F74" s="679"/>
      <c r="G74" s="15"/>
      <c r="H74" s="11"/>
    </row>
    <row r="76" spans="1:8" x14ac:dyDescent="0.25">
      <c r="E76" s="673" t="s">
        <v>111</v>
      </c>
      <c r="F76" s="671">
        <f>SUM(G60:G73)</f>
        <v>10125000</v>
      </c>
    </row>
    <row r="77" spans="1:8" x14ac:dyDescent="0.25">
      <c r="E77" s="673"/>
      <c r="F77" s="672"/>
    </row>
    <row r="79" spans="1:8" x14ac:dyDescent="0.25">
      <c r="E79" s="673" t="s">
        <v>7</v>
      </c>
      <c r="F79" s="671">
        <f>E68+E69+E70+E71+E72</f>
        <v>10125000</v>
      </c>
    </row>
    <row r="80" spans="1:8" x14ac:dyDescent="0.25">
      <c r="E80" s="673"/>
      <c r="F80" s="672"/>
    </row>
    <row r="82" spans="1:8" x14ac:dyDescent="0.25">
      <c r="E82" s="673" t="s">
        <v>71</v>
      </c>
      <c r="F82" s="671">
        <f>F76-F79</f>
        <v>0</v>
      </c>
    </row>
    <row r="83" spans="1:8" x14ac:dyDescent="0.25">
      <c r="E83" s="673"/>
      <c r="F83" s="672"/>
    </row>
    <row r="87" spans="1:8" x14ac:dyDescent="0.25">
      <c r="A87" s="667" t="s">
        <v>281</v>
      </c>
      <c r="B87" s="667" t="s">
        <v>0</v>
      </c>
      <c r="C87" s="667" t="s">
        <v>79</v>
      </c>
      <c r="D87" s="680"/>
      <c r="E87" s="667" t="s">
        <v>5</v>
      </c>
      <c r="F87" s="680"/>
      <c r="G87" s="667" t="s">
        <v>107</v>
      </c>
      <c r="H87" s="667" t="s">
        <v>9</v>
      </c>
    </row>
    <row r="88" spans="1:8" x14ac:dyDescent="0.25">
      <c r="A88" s="667"/>
      <c r="B88" s="667"/>
      <c r="C88" s="681"/>
      <c r="D88" s="682"/>
      <c r="E88" s="681"/>
      <c r="F88" s="682"/>
      <c r="G88" s="681"/>
      <c r="H88" s="681"/>
    </row>
    <row r="89" spans="1:8" x14ac:dyDescent="0.25">
      <c r="A89" s="305">
        <v>1</v>
      </c>
      <c r="B89" s="93" t="s">
        <v>389</v>
      </c>
      <c r="C89" s="651">
        <v>900</v>
      </c>
      <c r="D89" s="652"/>
      <c r="E89" s="678">
        <v>700</v>
      </c>
      <c r="F89" s="679"/>
      <c r="G89" s="15">
        <f>C89*E89</f>
        <v>630000</v>
      </c>
      <c r="H89" s="171"/>
    </row>
    <row r="90" spans="1:8" x14ac:dyDescent="0.25">
      <c r="A90" s="305">
        <f t="shared" ref="A90:A97" si="6">A89+1</f>
        <v>2</v>
      </c>
      <c r="B90" s="93" t="s">
        <v>418</v>
      </c>
      <c r="C90" s="651">
        <v>800</v>
      </c>
      <c r="D90" s="652"/>
      <c r="E90" s="678">
        <v>700</v>
      </c>
      <c r="F90" s="679"/>
      <c r="G90" s="15">
        <f>C90*E90</f>
        <v>560000</v>
      </c>
      <c r="H90" s="171"/>
    </row>
    <row r="91" spans="1:8" x14ac:dyDescent="0.25">
      <c r="A91" s="305">
        <f t="shared" si="6"/>
        <v>3</v>
      </c>
      <c r="B91" s="93" t="s">
        <v>388</v>
      </c>
      <c r="C91" s="651">
        <v>900</v>
      </c>
      <c r="D91" s="652"/>
      <c r="E91" s="678">
        <v>700</v>
      </c>
      <c r="F91" s="679"/>
      <c r="G91" s="15">
        <f>C91*E91</f>
        <v>630000</v>
      </c>
      <c r="H91" s="171">
        <v>45541</v>
      </c>
    </row>
    <row r="92" spans="1:8" x14ac:dyDescent="0.25">
      <c r="A92" s="305">
        <f t="shared" si="6"/>
        <v>4</v>
      </c>
      <c r="B92" s="93" t="s">
        <v>373</v>
      </c>
      <c r="C92" s="651">
        <v>800</v>
      </c>
      <c r="D92" s="652"/>
      <c r="E92" s="678">
        <v>700</v>
      </c>
      <c r="F92" s="679"/>
      <c r="G92" s="15">
        <f>C92*E92</f>
        <v>560000</v>
      </c>
      <c r="H92" s="171">
        <v>45545</v>
      </c>
    </row>
    <row r="93" spans="1:8" x14ac:dyDescent="0.25">
      <c r="A93" s="305">
        <f t="shared" si="6"/>
        <v>5</v>
      </c>
      <c r="B93" s="93" t="s">
        <v>377</v>
      </c>
      <c r="C93" s="651">
        <v>800</v>
      </c>
      <c r="D93" s="652"/>
      <c r="E93" s="678">
        <v>700</v>
      </c>
      <c r="F93" s="679"/>
      <c r="G93" s="15">
        <f>C93*E93</f>
        <v>560000</v>
      </c>
      <c r="H93" s="171">
        <v>45545</v>
      </c>
    </row>
    <row r="94" spans="1:8" x14ac:dyDescent="0.25">
      <c r="A94" s="305">
        <f t="shared" si="6"/>
        <v>6</v>
      </c>
      <c r="B94" s="93"/>
      <c r="C94" s="651"/>
      <c r="D94" s="652"/>
      <c r="E94" s="678" t="s">
        <v>464</v>
      </c>
      <c r="F94" s="679"/>
      <c r="G94" s="15">
        <v>3361000</v>
      </c>
      <c r="H94" s="11">
        <v>45546</v>
      </c>
    </row>
    <row r="95" spans="1:8" x14ac:dyDescent="0.25">
      <c r="A95" s="305">
        <f t="shared" si="6"/>
        <v>7</v>
      </c>
      <c r="B95" s="93" t="s">
        <v>418</v>
      </c>
      <c r="C95" s="651">
        <v>800</v>
      </c>
      <c r="D95" s="652"/>
      <c r="E95" s="678">
        <v>700</v>
      </c>
      <c r="F95" s="679"/>
      <c r="G95" s="15">
        <f>C95*E95</f>
        <v>560000</v>
      </c>
      <c r="H95" s="171">
        <v>45568</v>
      </c>
    </row>
    <row r="96" spans="1:8" x14ac:dyDescent="0.25">
      <c r="A96" s="325">
        <f t="shared" si="6"/>
        <v>8</v>
      </c>
      <c r="B96" s="93" t="s">
        <v>377</v>
      </c>
      <c r="C96" s="651">
        <v>400</v>
      </c>
      <c r="D96" s="652"/>
      <c r="E96" s="678">
        <v>700</v>
      </c>
      <c r="F96" s="679"/>
      <c r="G96" s="15">
        <f>C96*E96</f>
        <v>280000</v>
      </c>
      <c r="H96" s="171">
        <v>45570</v>
      </c>
    </row>
    <row r="97" spans="1:8" x14ac:dyDescent="0.25">
      <c r="A97" s="325">
        <f t="shared" si="6"/>
        <v>9</v>
      </c>
      <c r="B97" s="93" t="s">
        <v>527</v>
      </c>
      <c r="C97" s="651">
        <v>800</v>
      </c>
      <c r="D97" s="652"/>
      <c r="E97" s="678">
        <v>700</v>
      </c>
      <c r="F97" s="679"/>
      <c r="G97" s="15">
        <f>C97*E97</f>
        <v>560000</v>
      </c>
      <c r="H97" s="171">
        <v>45571</v>
      </c>
    </row>
    <row r="98" spans="1:8" x14ac:dyDescent="0.25">
      <c r="A98" s="325"/>
      <c r="B98" s="93"/>
      <c r="C98" s="321"/>
      <c r="D98" s="322"/>
      <c r="E98" s="323"/>
      <c r="F98" s="324"/>
      <c r="G98" s="15"/>
      <c r="H98" s="171"/>
    </row>
    <row r="99" spans="1:8" x14ac:dyDescent="0.25">
      <c r="A99" s="10"/>
      <c r="B99" s="93"/>
      <c r="C99" s="699">
        <f>SUM(C89:D97)</f>
        <v>6200</v>
      </c>
      <c r="D99" s="700"/>
      <c r="E99" s="678"/>
      <c r="F99" s="679"/>
      <c r="G99" s="15"/>
      <c r="H99" s="11"/>
    </row>
    <row r="101" spans="1:8" x14ac:dyDescent="0.25">
      <c r="E101" s="673" t="s">
        <v>111</v>
      </c>
      <c r="F101" s="671">
        <f>SUM(G89:G97)</f>
        <v>7701000</v>
      </c>
    </row>
    <row r="102" spans="1:8" x14ac:dyDescent="0.25">
      <c r="E102" s="673"/>
      <c r="F102" s="672"/>
    </row>
    <row r="104" spans="1:8" x14ac:dyDescent="0.25">
      <c r="E104" s="673" t="s">
        <v>7</v>
      </c>
      <c r="F104" s="671">
        <v>7701000</v>
      </c>
    </row>
    <row r="105" spans="1:8" x14ac:dyDescent="0.25">
      <c r="E105" s="673"/>
      <c r="F105" s="672"/>
    </row>
    <row r="107" spans="1:8" x14ac:dyDescent="0.25">
      <c r="E107" s="673" t="s">
        <v>71</v>
      </c>
      <c r="F107" s="671">
        <f>F101-F104</f>
        <v>0</v>
      </c>
    </row>
    <row r="108" spans="1:8" x14ac:dyDescent="0.25">
      <c r="E108" s="673"/>
      <c r="F108" s="672"/>
    </row>
    <row r="112" spans="1:8" x14ac:dyDescent="0.25">
      <c r="A112" s="667" t="s">
        <v>281</v>
      </c>
      <c r="B112" s="667" t="s">
        <v>0</v>
      </c>
      <c r="C112" s="667" t="s">
        <v>79</v>
      </c>
      <c r="D112" s="680"/>
      <c r="E112" s="667" t="s">
        <v>5</v>
      </c>
      <c r="F112" s="680"/>
      <c r="G112" s="667" t="s">
        <v>107</v>
      </c>
      <c r="H112" s="667" t="s">
        <v>9</v>
      </c>
    </row>
    <row r="113" spans="1:8" x14ac:dyDescent="0.25">
      <c r="A113" s="667"/>
      <c r="B113" s="667"/>
      <c r="C113" s="681"/>
      <c r="D113" s="682"/>
      <c r="E113" s="681"/>
      <c r="F113" s="682"/>
      <c r="G113" s="681"/>
      <c r="H113" s="681"/>
    </row>
    <row r="114" spans="1:8" x14ac:dyDescent="0.25">
      <c r="A114" s="329">
        <v>1</v>
      </c>
      <c r="B114" s="93"/>
      <c r="C114" s="651"/>
      <c r="D114" s="652"/>
      <c r="E114" s="678" t="s">
        <v>502</v>
      </c>
      <c r="F114" s="679"/>
      <c r="G114" s="15">
        <v>7576000</v>
      </c>
      <c r="H114" s="171">
        <v>45574</v>
      </c>
    </row>
    <row r="115" spans="1:8" x14ac:dyDescent="0.25">
      <c r="A115" s="329">
        <f t="shared" ref="A115:A122" si="7">A114+1</f>
        <v>2</v>
      </c>
      <c r="B115" s="93" t="s">
        <v>371</v>
      </c>
      <c r="C115" s="651">
        <v>800</v>
      </c>
      <c r="D115" s="652"/>
      <c r="E115" s="678">
        <v>650</v>
      </c>
      <c r="F115" s="679"/>
      <c r="G115" s="15">
        <f>C115*E115</f>
        <v>520000</v>
      </c>
      <c r="H115" s="171">
        <v>45575</v>
      </c>
    </row>
    <row r="116" spans="1:8" x14ac:dyDescent="0.25">
      <c r="A116" s="329">
        <f t="shared" si="7"/>
        <v>3</v>
      </c>
      <c r="B116" s="93" t="s">
        <v>531</v>
      </c>
      <c r="C116" s="651">
        <v>700</v>
      </c>
      <c r="D116" s="652"/>
      <c r="E116" s="678">
        <v>650</v>
      </c>
      <c r="F116" s="679"/>
      <c r="G116" s="15">
        <f>C116*E116</f>
        <v>455000</v>
      </c>
      <c r="H116" s="171">
        <v>45582</v>
      </c>
    </row>
    <row r="117" spans="1:8" x14ac:dyDescent="0.25">
      <c r="A117" s="329">
        <f t="shared" si="7"/>
        <v>4</v>
      </c>
      <c r="B117" s="93" t="s">
        <v>376</v>
      </c>
      <c r="C117" s="651">
        <v>900</v>
      </c>
      <c r="D117" s="652"/>
      <c r="E117" s="678">
        <v>650</v>
      </c>
      <c r="F117" s="679"/>
      <c r="G117" s="15">
        <f>C117*E117</f>
        <v>585000</v>
      </c>
      <c r="H117" s="171">
        <v>45598</v>
      </c>
    </row>
    <row r="118" spans="1:8" x14ac:dyDescent="0.25">
      <c r="A118" s="329">
        <f t="shared" si="7"/>
        <v>5</v>
      </c>
      <c r="B118" s="93" t="s">
        <v>371</v>
      </c>
      <c r="C118" s="651" t="s">
        <v>617</v>
      </c>
      <c r="D118" s="652"/>
      <c r="E118" s="678">
        <v>640</v>
      </c>
      <c r="F118" s="679"/>
      <c r="G118" s="15">
        <f>200*640</f>
        <v>128000</v>
      </c>
      <c r="H118" s="171">
        <v>45600</v>
      </c>
    </row>
    <row r="119" spans="1:8" x14ac:dyDescent="0.25">
      <c r="A119" s="329">
        <f t="shared" si="7"/>
        <v>6</v>
      </c>
      <c r="B119" s="93"/>
      <c r="C119" s="651"/>
      <c r="D119" s="652"/>
      <c r="E119" s="678"/>
      <c r="F119" s="679"/>
      <c r="G119" s="15"/>
      <c r="H119" s="11"/>
    </row>
    <row r="120" spans="1:8" x14ac:dyDescent="0.25">
      <c r="A120" s="329">
        <f t="shared" si="7"/>
        <v>7</v>
      </c>
      <c r="B120" s="93"/>
      <c r="C120" s="651"/>
      <c r="D120" s="652"/>
      <c r="E120" s="678"/>
      <c r="F120" s="679"/>
      <c r="G120" s="15"/>
      <c r="H120" s="171"/>
    </row>
    <row r="121" spans="1:8" x14ac:dyDescent="0.25">
      <c r="A121" s="329">
        <f t="shared" si="7"/>
        <v>8</v>
      </c>
      <c r="B121" s="93"/>
      <c r="C121" s="651"/>
      <c r="D121" s="652"/>
      <c r="E121" s="678"/>
      <c r="F121" s="679"/>
      <c r="G121" s="15"/>
      <c r="H121" s="171"/>
    </row>
    <row r="122" spans="1:8" x14ac:dyDescent="0.25">
      <c r="A122" s="329">
        <f t="shared" si="7"/>
        <v>9</v>
      </c>
      <c r="B122" s="93"/>
      <c r="C122" s="651"/>
      <c r="D122" s="652"/>
      <c r="E122" s="678"/>
      <c r="F122" s="679"/>
      <c r="G122" s="15"/>
      <c r="H122" s="171"/>
    </row>
    <row r="123" spans="1:8" x14ac:dyDescent="0.25">
      <c r="A123" s="329"/>
      <c r="B123" s="93"/>
      <c r="C123" s="330"/>
      <c r="D123" s="331"/>
      <c r="E123" s="332"/>
      <c r="F123" s="333"/>
      <c r="G123" s="15"/>
      <c r="H123" s="171"/>
    </row>
    <row r="124" spans="1:8" x14ac:dyDescent="0.25">
      <c r="A124" s="10"/>
      <c r="B124" s="93"/>
      <c r="C124" s="699">
        <f>C115+C116+C117+C119+C120+C121+C122</f>
        <v>2400</v>
      </c>
      <c r="D124" s="700"/>
      <c r="E124" s="678"/>
      <c r="F124" s="679"/>
      <c r="G124" s="15"/>
      <c r="H124" s="11"/>
    </row>
    <row r="126" spans="1:8" x14ac:dyDescent="0.25">
      <c r="E126" s="673" t="s">
        <v>111</v>
      </c>
      <c r="F126" s="671">
        <f>G114+G115+G116+G117+G119+G120+G121+G122+G123+G118</f>
        <v>9264000</v>
      </c>
    </row>
    <row r="127" spans="1:8" x14ac:dyDescent="0.25">
      <c r="E127" s="673"/>
      <c r="F127" s="672"/>
    </row>
    <row r="129" spans="1:8" x14ac:dyDescent="0.25">
      <c r="E129" s="673" t="s">
        <v>7</v>
      </c>
      <c r="F129" s="671">
        <v>9264000</v>
      </c>
    </row>
    <row r="130" spans="1:8" x14ac:dyDescent="0.25">
      <c r="E130" s="673"/>
      <c r="F130" s="672"/>
    </row>
    <row r="132" spans="1:8" x14ac:dyDescent="0.25">
      <c r="E132" s="673" t="s">
        <v>71</v>
      </c>
      <c r="F132" s="671">
        <f>F126-F129</f>
        <v>0</v>
      </c>
    </row>
    <row r="133" spans="1:8" x14ac:dyDescent="0.25">
      <c r="E133" s="673"/>
      <c r="F133" s="672"/>
    </row>
    <row r="138" spans="1:8" x14ac:dyDescent="0.25">
      <c r="A138" s="667" t="s">
        <v>281</v>
      </c>
      <c r="B138" s="667" t="s">
        <v>0</v>
      </c>
      <c r="C138" s="667" t="s">
        <v>79</v>
      </c>
      <c r="D138" s="680"/>
      <c r="E138" s="667" t="s">
        <v>5</v>
      </c>
      <c r="F138" s="680"/>
      <c r="G138" s="667" t="s">
        <v>107</v>
      </c>
      <c r="H138" s="667" t="s">
        <v>9</v>
      </c>
    </row>
    <row r="139" spans="1:8" x14ac:dyDescent="0.25">
      <c r="A139" s="667"/>
      <c r="B139" s="667"/>
      <c r="C139" s="681"/>
      <c r="D139" s="682"/>
      <c r="E139" s="681"/>
      <c r="F139" s="682"/>
      <c r="G139" s="681"/>
      <c r="H139" s="681"/>
    </row>
    <row r="140" spans="1:8" x14ac:dyDescent="0.25">
      <c r="A140" s="350">
        <v>1</v>
      </c>
      <c r="B140" s="93" t="s">
        <v>375</v>
      </c>
      <c r="C140" s="651">
        <v>380</v>
      </c>
      <c r="D140" s="652"/>
      <c r="E140" s="678">
        <v>650</v>
      </c>
      <c r="F140" s="679"/>
      <c r="G140" s="15">
        <f>C140*E140</f>
        <v>247000</v>
      </c>
      <c r="H140" s="171">
        <v>45604</v>
      </c>
    </row>
    <row r="141" spans="1:8" x14ac:dyDescent="0.25">
      <c r="A141" s="350">
        <f t="shared" ref="A141:A149" si="8">A140+1</f>
        <v>2</v>
      </c>
      <c r="B141" s="93" t="s">
        <v>527</v>
      </c>
      <c r="C141" s="651">
        <v>900</v>
      </c>
      <c r="D141" s="652"/>
      <c r="E141" s="678">
        <v>650</v>
      </c>
      <c r="F141" s="679"/>
      <c r="G141" s="15">
        <f>C141*E141</f>
        <v>585000</v>
      </c>
      <c r="H141" s="171">
        <v>45605</v>
      </c>
    </row>
    <row r="142" spans="1:8" x14ac:dyDescent="0.25">
      <c r="A142" s="350">
        <f t="shared" si="8"/>
        <v>3</v>
      </c>
      <c r="B142" s="93" t="s">
        <v>479</v>
      </c>
      <c r="C142" s="651">
        <v>800</v>
      </c>
      <c r="D142" s="652"/>
      <c r="E142" s="678">
        <v>650</v>
      </c>
      <c r="F142" s="679"/>
      <c r="G142" s="15">
        <f>C142*E142</f>
        <v>520000</v>
      </c>
      <c r="H142" s="171">
        <v>45605</v>
      </c>
    </row>
    <row r="143" spans="1:8" x14ac:dyDescent="0.25">
      <c r="A143" s="350">
        <f t="shared" si="8"/>
        <v>4</v>
      </c>
      <c r="B143" s="93" t="s">
        <v>371</v>
      </c>
      <c r="C143" s="651">
        <v>800</v>
      </c>
      <c r="D143" s="652"/>
      <c r="E143" s="678">
        <v>650</v>
      </c>
      <c r="F143" s="679"/>
      <c r="G143" s="15">
        <f>C143*E143</f>
        <v>520000</v>
      </c>
      <c r="H143" s="171">
        <v>45605</v>
      </c>
    </row>
    <row r="144" spans="1:8" x14ac:dyDescent="0.25">
      <c r="A144" s="350">
        <f t="shared" si="8"/>
        <v>5</v>
      </c>
      <c r="B144" s="93" t="s">
        <v>464</v>
      </c>
      <c r="C144" s="651"/>
      <c r="D144" s="652"/>
      <c r="E144" s="678"/>
      <c r="F144" s="679"/>
      <c r="G144" s="15">
        <v>3139000</v>
      </c>
      <c r="H144" s="171">
        <v>45609</v>
      </c>
    </row>
    <row r="145" spans="1:8" x14ac:dyDescent="0.25">
      <c r="A145" s="350">
        <f t="shared" si="8"/>
        <v>6</v>
      </c>
      <c r="B145" s="93" t="s">
        <v>375</v>
      </c>
      <c r="C145" s="651">
        <v>900</v>
      </c>
      <c r="D145" s="652"/>
      <c r="E145" s="678">
        <v>650</v>
      </c>
      <c r="F145" s="679"/>
      <c r="G145" s="15">
        <f t="shared" ref="G145:G152" si="9">C145*E145</f>
        <v>585000</v>
      </c>
      <c r="H145" s="171">
        <v>45624</v>
      </c>
    </row>
    <row r="146" spans="1:8" x14ac:dyDescent="0.25">
      <c r="A146" s="350">
        <f t="shared" si="8"/>
        <v>7</v>
      </c>
      <c r="B146" s="10" t="s">
        <v>373</v>
      </c>
      <c r="C146" s="683">
        <v>800</v>
      </c>
      <c r="D146" s="683"/>
      <c r="E146" s="678">
        <v>650</v>
      </c>
      <c r="F146" s="679"/>
      <c r="G146" s="15">
        <f t="shared" si="9"/>
        <v>520000</v>
      </c>
      <c r="H146" s="171">
        <v>45624</v>
      </c>
    </row>
    <row r="147" spans="1:8" x14ac:dyDescent="0.25">
      <c r="A147" s="350">
        <f t="shared" si="8"/>
        <v>8</v>
      </c>
      <c r="B147" s="10" t="s">
        <v>527</v>
      </c>
      <c r="C147" s="683">
        <v>900</v>
      </c>
      <c r="D147" s="683"/>
      <c r="E147" s="678">
        <v>650</v>
      </c>
      <c r="F147" s="679"/>
      <c r="G147" s="15">
        <f t="shared" si="9"/>
        <v>585000</v>
      </c>
      <c r="H147" s="171">
        <v>45624</v>
      </c>
    </row>
    <row r="148" spans="1:8" x14ac:dyDescent="0.25">
      <c r="A148" s="350">
        <f t="shared" si="8"/>
        <v>9</v>
      </c>
      <c r="B148" s="93" t="s">
        <v>371</v>
      </c>
      <c r="C148" s="651">
        <v>800</v>
      </c>
      <c r="D148" s="652"/>
      <c r="E148" s="678">
        <v>650</v>
      </c>
      <c r="F148" s="679"/>
      <c r="G148" s="15">
        <f t="shared" si="9"/>
        <v>520000</v>
      </c>
      <c r="H148" s="171">
        <v>45634</v>
      </c>
    </row>
    <row r="149" spans="1:8" x14ac:dyDescent="0.25">
      <c r="A149" s="397">
        <f t="shared" si="8"/>
        <v>10</v>
      </c>
      <c r="B149" s="93" t="s">
        <v>375</v>
      </c>
      <c r="C149" s="651">
        <v>300</v>
      </c>
      <c r="D149" s="652"/>
      <c r="E149" s="678">
        <v>650</v>
      </c>
      <c r="F149" s="679"/>
      <c r="G149" s="15">
        <f t="shared" si="9"/>
        <v>195000</v>
      </c>
      <c r="H149" s="171">
        <v>45643</v>
      </c>
    </row>
    <row r="150" spans="1:8" x14ac:dyDescent="0.25">
      <c r="A150" s="397">
        <f>A149+1</f>
        <v>11</v>
      </c>
      <c r="B150" s="93" t="s">
        <v>373</v>
      </c>
      <c r="C150" s="651">
        <v>200</v>
      </c>
      <c r="D150" s="652"/>
      <c r="E150" s="678">
        <v>650</v>
      </c>
      <c r="F150" s="679"/>
      <c r="G150" s="15">
        <f t="shared" si="9"/>
        <v>130000</v>
      </c>
      <c r="H150" s="171">
        <v>45643</v>
      </c>
    </row>
    <row r="151" spans="1:8" x14ac:dyDescent="0.25">
      <c r="A151" s="397">
        <f>A150+1</f>
        <v>12</v>
      </c>
      <c r="B151" s="93" t="s">
        <v>479</v>
      </c>
      <c r="C151" s="651">
        <v>200</v>
      </c>
      <c r="D151" s="652"/>
      <c r="E151" s="678">
        <v>670</v>
      </c>
      <c r="F151" s="679"/>
      <c r="G151" s="15">
        <f t="shared" si="9"/>
        <v>134000</v>
      </c>
      <c r="H151" s="171">
        <v>45644</v>
      </c>
    </row>
    <row r="152" spans="1:8" x14ac:dyDescent="0.25">
      <c r="A152" s="397">
        <f>A151+1</f>
        <v>13</v>
      </c>
      <c r="B152" s="93" t="s">
        <v>371</v>
      </c>
      <c r="C152" s="651">
        <v>200</v>
      </c>
      <c r="D152" s="652"/>
      <c r="E152" s="678">
        <v>670</v>
      </c>
      <c r="F152" s="679"/>
      <c r="G152" s="15">
        <f t="shared" si="9"/>
        <v>134000</v>
      </c>
      <c r="H152" s="171">
        <v>45644</v>
      </c>
    </row>
    <row r="153" spans="1:8" x14ac:dyDescent="0.25">
      <c r="A153" s="397"/>
      <c r="B153" s="93"/>
      <c r="C153" s="398"/>
      <c r="D153" s="399"/>
      <c r="E153" s="400"/>
      <c r="F153" s="401"/>
      <c r="G153" s="15"/>
      <c r="H153" s="171"/>
    </row>
    <row r="154" spans="1:8" x14ac:dyDescent="0.25">
      <c r="A154" s="10"/>
      <c r="B154" s="93"/>
      <c r="C154" s="699">
        <f>SUM(C140:D152)</f>
        <v>7180</v>
      </c>
      <c r="D154" s="700"/>
      <c r="E154" s="678"/>
      <c r="F154" s="679"/>
      <c r="G154" s="15"/>
      <c r="H154" s="11"/>
    </row>
    <row r="156" spans="1:8" x14ac:dyDescent="0.25">
      <c r="E156" s="673" t="s">
        <v>111</v>
      </c>
      <c r="F156" s="671">
        <f>SUM(G140:G152)</f>
        <v>7814000</v>
      </c>
    </row>
    <row r="157" spans="1:8" x14ac:dyDescent="0.25">
      <c r="E157" s="673"/>
      <c r="F157" s="672"/>
    </row>
    <row r="159" spans="1:8" x14ac:dyDescent="0.25">
      <c r="E159" s="673" t="s">
        <v>7</v>
      </c>
      <c r="F159" s="671">
        <v>7814000</v>
      </c>
    </row>
    <row r="160" spans="1:8" x14ac:dyDescent="0.25">
      <c r="E160" s="673"/>
      <c r="F160" s="672"/>
    </row>
    <row r="162" spans="1:8" x14ac:dyDescent="0.25">
      <c r="E162" s="673" t="s">
        <v>71</v>
      </c>
      <c r="F162" s="671">
        <f>F156-F159</f>
        <v>0</v>
      </c>
    </row>
    <row r="163" spans="1:8" x14ac:dyDescent="0.25">
      <c r="E163" s="673"/>
      <c r="F163" s="672"/>
    </row>
    <row r="167" spans="1:8" x14ac:dyDescent="0.25">
      <c r="A167" s="667" t="s">
        <v>281</v>
      </c>
      <c r="B167" s="667" t="s">
        <v>0</v>
      </c>
      <c r="C167" s="667" t="s">
        <v>79</v>
      </c>
      <c r="D167" s="680"/>
      <c r="E167" s="667" t="s">
        <v>5</v>
      </c>
      <c r="F167" s="680"/>
      <c r="G167" s="667" t="s">
        <v>107</v>
      </c>
      <c r="H167" s="667" t="s">
        <v>9</v>
      </c>
    </row>
    <row r="168" spans="1:8" x14ac:dyDescent="0.25">
      <c r="A168" s="667"/>
      <c r="B168" s="667"/>
      <c r="C168" s="681"/>
      <c r="D168" s="682"/>
      <c r="E168" s="681"/>
      <c r="F168" s="682"/>
      <c r="G168" s="681"/>
      <c r="H168" s="681"/>
    </row>
    <row r="169" spans="1:8" x14ac:dyDescent="0.25">
      <c r="A169" s="416">
        <v>1</v>
      </c>
      <c r="B169" s="93" t="s">
        <v>334</v>
      </c>
      <c r="C169" s="651">
        <v>800</v>
      </c>
      <c r="D169" s="652"/>
      <c r="E169" s="678">
        <v>650</v>
      </c>
      <c r="F169" s="679"/>
      <c r="G169" s="15">
        <f t="shared" ref="G169:G172" si="10">C169*E169</f>
        <v>520000</v>
      </c>
      <c r="H169" s="171">
        <v>45738</v>
      </c>
    </row>
    <row r="170" spans="1:8" x14ac:dyDescent="0.25">
      <c r="A170" s="416">
        <f t="shared" ref="A170:A177" si="11">A169+1</f>
        <v>2</v>
      </c>
      <c r="B170" s="93" t="s">
        <v>352</v>
      </c>
      <c r="C170" s="651">
        <v>800</v>
      </c>
      <c r="D170" s="652"/>
      <c r="E170" s="678">
        <v>650</v>
      </c>
      <c r="F170" s="679"/>
      <c r="G170" s="15">
        <f t="shared" si="10"/>
        <v>520000</v>
      </c>
      <c r="H170" s="171">
        <v>45738</v>
      </c>
    </row>
    <row r="171" spans="1:8" x14ac:dyDescent="0.25">
      <c r="A171" s="416">
        <f t="shared" si="11"/>
        <v>3</v>
      </c>
      <c r="B171" s="93" t="s">
        <v>1130</v>
      </c>
      <c r="C171" s="651">
        <v>800</v>
      </c>
      <c r="D171" s="652"/>
      <c r="E171" s="678">
        <v>650</v>
      </c>
      <c r="F171" s="679"/>
      <c r="G171" s="15">
        <f t="shared" si="10"/>
        <v>520000</v>
      </c>
      <c r="H171" s="171">
        <v>45738</v>
      </c>
    </row>
    <row r="172" spans="1:8" x14ac:dyDescent="0.25">
      <c r="A172" s="416">
        <f t="shared" si="11"/>
        <v>4</v>
      </c>
      <c r="B172" s="93" t="s">
        <v>1131</v>
      </c>
      <c r="C172" s="651">
        <v>800</v>
      </c>
      <c r="D172" s="652"/>
      <c r="E172" s="678">
        <v>650</v>
      </c>
      <c r="F172" s="679"/>
      <c r="G172" s="15">
        <f t="shared" si="10"/>
        <v>520000</v>
      </c>
      <c r="H172" s="171">
        <v>45738</v>
      </c>
    </row>
    <row r="173" spans="1:8" x14ac:dyDescent="0.25">
      <c r="A173" s="416">
        <f t="shared" si="11"/>
        <v>5</v>
      </c>
      <c r="B173" s="93"/>
      <c r="C173" s="651"/>
      <c r="D173" s="652"/>
      <c r="E173" s="678"/>
      <c r="F173" s="679"/>
      <c r="G173" s="15"/>
      <c r="H173" s="171"/>
    </row>
    <row r="174" spans="1:8" x14ac:dyDescent="0.25">
      <c r="A174" s="416">
        <f t="shared" si="11"/>
        <v>6</v>
      </c>
      <c r="B174" s="10"/>
      <c r="C174" s="683"/>
      <c r="D174" s="683"/>
      <c r="E174" s="678"/>
      <c r="F174" s="679"/>
      <c r="G174" s="15"/>
      <c r="H174" s="171"/>
    </row>
    <row r="175" spans="1:8" x14ac:dyDescent="0.25">
      <c r="A175" s="416">
        <f t="shared" si="11"/>
        <v>7</v>
      </c>
      <c r="B175" s="10"/>
      <c r="C175" s="683"/>
      <c r="D175" s="683"/>
      <c r="E175" s="678"/>
      <c r="F175" s="679"/>
      <c r="G175" s="15"/>
      <c r="H175" s="171"/>
    </row>
    <row r="176" spans="1:8" x14ac:dyDescent="0.25">
      <c r="A176" s="416">
        <f t="shared" si="11"/>
        <v>8</v>
      </c>
      <c r="B176" s="93"/>
      <c r="C176" s="651"/>
      <c r="D176" s="652"/>
      <c r="E176" s="678"/>
      <c r="F176" s="679"/>
      <c r="G176" s="15"/>
      <c r="H176" s="171"/>
    </row>
    <row r="177" spans="1:8" x14ac:dyDescent="0.25">
      <c r="A177" s="416">
        <f t="shared" si="11"/>
        <v>9</v>
      </c>
      <c r="B177" s="93"/>
      <c r="C177" s="651"/>
      <c r="D177" s="652"/>
      <c r="E177" s="678"/>
      <c r="F177" s="679"/>
      <c r="G177" s="15"/>
      <c r="H177" s="171"/>
    </row>
    <row r="178" spans="1:8" x14ac:dyDescent="0.25">
      <c r="A178" s="416">
        <f>A177+1</f>
        <v>10</v>
      </c>
      <c r="B178" s="93"/>
      <c r="C178" s="651"/>
      <c r="D178" s="652"/>
      <c r="E178" s="678"/>
      <c r="F178" s="679"/>
      <c r="G178" s="15"/>
      <c r="H178" s="171"/>
    </row>
    <row r="179" spans="1:8" x14ac:dyDescent="0.25">
      <c r="A179" s="416">
        <f>A178+1</f>
        <v>11</v>
      </c>
      <c r="B179" s="93"/>
      <c r="C179" s="651"/>
      <c r="D179" s="652"/>
      <c r="E179" s="678"/>
      <c r="F179" s="679"/>
      <c r="G179" s="15"/>
      <c r="H179" s="171"/>
    </row>
    <row r="180" spans="1:8" x14ac:dyDescent="0.25">
      <c r="A180" s="416">
        <f>A179+1</f>
        <v>12</v>
      </c>
      <c r="B180" s="93"/>
      <c r="C180" s="651"/>
      <c r="D180" s="652"/>
      <c r="E180" s="678"/>
      <c r="F180" s="679"/>
      <c r="G180" s="15"/>
      <c r="H180" s="171"/>
    </row>
    <row r="181" spans="1:8" x14ac:dyDescent="0.25">
      <c r="A181" s="416"/>
      <c r="B181" s="93"/>
      <c r="C181" s="417"/>
      <c r="D181" s="418"/>
      <c r="E181" s="419"/>
      <c r="F181" s="420"/>
      <c r="G181" s="15"/>
      <c r="H181" s="171"/>
    </row>
    <row r="182" spans="1:8" x14ac:dyDescent="0.25">
      <c r="A182" s="10"/>
      <c r="B182" s="93"/>
      <c r="C182" s="699">
        <f>SUM(C169:D180)</f>
        <v>3200</v>
      </c>
      <c r="D182" s="700"/>
      <c r="E182" s="678"/>
      <c r="F182" s="679"/>
      <c r="G182" s="15"/>
      <c r="H182" s="11"/>
    </row>
    <row r="184" spans="1:8" x14ac:dyDescent="0.25">
      <c r="E184" s="673" t="s">
        <v>111</v>
      </c>
      <c r="F184" s="671">
        <f>SUM(G169:G180)</f>
        <v>2080000</v>
      </c>
    </row>
    <row r="185" spans="1:8" x14ac:dyDescent="0.25">
      <c r="E185" s="673"/>
      <c r="F185" s="672"/>
    </row>
    <row r="187" spans="1:8" x14ac:dyDescent="0.25">
      <c r="E187" s="673" t="s">
        <v>7</v>
      </c>
      <c r="F187" s="671">
        <v>2080000</v>
      </c>
    </row>
    <row r="188" spans="1:8" x14ac:dyDescent="0.25">
      <c r="E188" s="673"/>
      <c r="F188" s="672"/>
    </row>
    <row r="190" spans="1:8" x14ac:dyDescent="0.25">
      <c r="E190" s="673" t="s">
        <v>71</v>
      </c>
      <c r="F190" s="671">
        <f>F184-F187</f>
        <v>0</v>
      </c>
    </row>
    <row r="191" spans="1:8" x14ac:dyDescent="0.25">
      <c r="E191" s="673"/>
      <c r="F191" s="672"/>
    </row>
  </sheetData>
  <mergeCells count="257">
    <mergeCell ref="C180:D180"/>
    <mergeCell ref="E180:F180"/>
    <mergeCell ref="C182:D182"/>
    <mergeCell ref="E182:F182"/>
    <mergeCell ref="E184:E185"/>
    <mergeCell ref="F184:F185"/>
    <mergeCell ref="E187:E188"/>
    <mergeCell ref="F187:F188"/>
    <mergeCell ref="E190:E191"/>
    <mergeCell ref="F190:F191"/>
    <mergeCell ref="C175:D175"/>
    <mergeCell ref="E175:F175"/>
    <mergeCell ref="C176:D176"/>
    <mergeCell ref="E176:F176"/>
    <mergeCell ref="C177:D177"/>
    <mergeCell ref="E177:F177"/>
    <mergeCell ref="C178:D178"/>
    <mergeCell ref="E178:F178"/>
    <mergeCell ref="C179:D179"/>
    <mergeCell ref="E179:F179"/>
    <mergeCell ref="C170:D170"/>
    <mergeCell ref="E170:F170"/>
    <mergeCell ref="C171:D171"/>
    <mergeCell ref="E171:F171"/>
    <mergeCell ref="C172:D172"/>
    <mergeCell ref="E172:F172"/>
    <mergeCell ref="C173:D173"/>
    <mergeCell ref="E173:F173"/>
    <mergeCell ref="C174:D174"/>
    <mergeCell ref="E174:F174"/>
    <mergeCell ref="A167:A168"/>
    <mergeCell ref="B167:B168"/>
    <mergeCell ref="C167:D168"/>
    <mergeCell ref="E167:F168"/>
    <mergeCell ref="G167:G168"/>
    <mergeCell ref="H167:H168"/>
    <mergeCell ref="C169:D169"/>
    <mergeCell ref="E169:F169"/>
    <mergeCell ref="E162:E163"/>
    <mergeCell ref="F162:F163"/>
    <mergeCell ref="C147:D147"/>
    <mergeCell ref="E147:F147"/>
    <mergeCell ref="C148:D148"/>
    <mergeCell ref="E148:F148"/>
    <mergeCell ref="C154:D154"/>
    <mergeCell ref="E154:F154"/>
    <mergeCell ref="E156:E157"/>
    <mergeCell ref="F156:F157"/>
    <mergeCell ref="E159:E160"/>
    <mergeCell ref="F159:F160"/>
    <mergeCell ref="C149:D149"/>
    <mergeCell ref="C150:D150"/>
    <mergeCell ref="E149:F149"/>
    <mergeCell ref="E150:F150"/>
    <mergeCell ref="C151:D151"/>
    <mergeCell ref="C152:D152"/>
    <mergeCell ref="E151:F151"/>
    <mergeCell ref="E152:F152"/>
    <mergeCell ref="C142:D142"/>
    <mergeCell ref="E142:F142"/>
    <mergeCell ref="C143:D143"/>
    <mergeCell ref="E143:F143"/>
    <mergeCell ref="C144:D144"/>
    <mergeCell ref="E144:F144"/>
    <mergeCell ref="C145:D145"/>
    <mergeCell ref="E145:F145"/>
    <mergeCell ref="C146:D146"/>
    <mergeCell ref="E146:F146"/>
    <mergeCell ref="A138:A139"/>
    <mergeCell ref="B138:B139"/>
    <mergeCell ref="C138:D139"/>
    <mergeCell ref="E138:F139"/>
    <mergeCell ref="G138:G139"/>
    <mergeCell ref="H138:H139"/>
    <mergeCell ref="C140:D140"/>
    <mergeCell ref="E140:F140"/>
    <mergeCell ref="C141:D141"/>
    <mergeCell ref="E141:F141"/>
    <mergeCell ref="C99:D99"/>
    <mergeCell ref="E99:F99"/>
    <mergeCell ref="E101:E102"/>
    <mergeCell ref="F101:F102"/>
    <mergeCell ref="E104:E105"/>
    <mergeCell ref="F104:F105"/>
    <mergeCell ref="E107:E108"/>
    <mergeCell ref="F107:F108"/>
    <mergeCell ref="C91:D91"/>
    <mergeCell ref="E91:F91"/>
    <mergeCell ref="C92:D92"/>
    <mergeCell ref="E92:F92"/>
    <mergeCell ref="C93:D93"/>
    <mergeCell ref="E93:F93"/>
    <mergeCell ref="C94:D94"/>
    <mergeCell ref="E94:F94"/>
    <mergeCell ref="C95:D95"/>
    <mergeCell ref="E95:F95"/>
    <mergeCell ref="C96:D96"/>
    <mergeCell ref="C97:D97"/>
    <mergeCell ref="E96:F96"/>
    <mergeCell ref="E97:F97"/>
    <mergeCell ref="C89:D89"/>
    <mergeCell ref="E89:F89"/>
    <mergeCell ref="E76:E77"/>
    <mergeCell ref="F76:F77"/>
    <mergeCell ref="E79:E80"/>
    <mergeCell ref="F79:F80"/>
    <mergeCell ref="E82:E83"/>
    <mergeCell ref="F82:F83"/>
    <mergeCell ref="C90:D90"/>
    <mergeCell ref="E90:F90"/>
    <mergeCell ref="C68:D68"/>
    <mergeCell ref="E68:F68"/>
    <mergeCell ref="E72:F72"/>
    <mergeCell ref="A87:A88"/>
    <mergeCell ref="B87:B88"/>
    <mergeCell ref="C87:D88"/>
    <mergeCell ref="E87:F88"/>
    <mergeCell ref="G87:G88"/>
    <mergeCell ref="H87:H88"/>
    <mergeCell ref="C69:D69"/>
    <mergeCell ref="E69:F69"/>
    <mergeCell ref="C74:D74"/>
    <mergeCell ref="C70:D70"/>
    <mergeCell ref="C71:D71"/>
    <mergeCell ref="E70:F70"/>
    <mergeCell ref="E71:F71"/>
    <mergeCell ref="E74:F74"/>
    <mergeCell ref="C72:D72"/>
    <mergeCell ref="C73:D73"/>
    <mergeCell ref="E73:F73"/>
    <mergeCell ref="C42:D42"/>
    <mergeCell ref="E42:F42"/>
    <mergeCell ref="C43:D43"/>
    <mergeCell ref="E43:F43"/>
    <mergeCell ref="C67:D67"/>
    <mergeCell ref="E67:F67"/>
    <mergeCell ref="C56:F56"/>
    <mergeCell ref="C62:D62"/>
    <mergeCell ref="E62:F62"/>
    <mergeCell ref="C63:D63"/>
    <mergeCell ref="E63:F63"/>
    <mergeCell ref="C64:D64"/>
    <mergeCell ref="E64:F64"/>
    <mergeCell ref="C65:D65"/>
    <mergeCell ref="E65:F65"/>
    <mergeCell ref="C66:D66"/>
    <mergeCell ref="E66:F66"/>
    <mergeCell ref="E52:E53"/>
    <mergeCell ref="F52:F53"/>
    <mergeCell ref="C44:D44"/>
    <mergeCell ref="E46:E47"/>
    <mergeCell ref="F46:F47"/>
    <mergeCell ref="E49:E50"/>
    <mergeCell ref="F49:F50"/>
    <mergeCell ref="C39:D39"/>
    <mergeCell ref="E39:F39"/>
    <mergeCell ref="C40:D40"/>
    <mergeCell ref="E40:F40"/>
    <mergeCell ref="C41:D41"/>
    <mergeCell ref="E41:F41"/>
    <mergeCell ref="C36:D36"/>
    <mergeCell ref="E36:F36"/>
    <mergeCell ref="C37:D37"/>
    <mergeCell ref="E37:F37"/>
    <mergeCell ref="C38:D38"/>
    <mergeCell ref="E38:F38"/>
    <mergeCell ref="G32:G33"/>
    <mergeCell ref="H32:H33"/>
    <mergeCell ref="C34:D34"/>
    <mergeCell ref="E34:F34"/>
    <mergeCell ref="C35:D35"/>
    <mergeCell ref="E35:F35"/>
    <mergeCell ref="C30:F30"/>
    <mergeCell ref="A32:A33"/>
    <mergeCell ref="B32:B33"/>
    <mergeCell ref="C32:D33"/>
    <mergeCell ref="E32:F33"/>
    <mergeCell ref="H3:H4"/>
    <mergeCell ref="C5:D5"/>
    <mergeCell ref="E5:F5"/>
    <mergeCell ref="C10:D10"/>
    <mergeCell ref="E10:F10"/>
    <mergeCell ref="G3:G4"/>
    <mergeCell ref="C6:D6"/>
    <mergeCell ref="C7:D7"/>
    <mergeCell ref="C8:D8"/>
    <mergeCell ref="C9:D9"/>
    <mergeCell ref="E6:F6"/>
    <mergeCell ref="E7:F7"/>
    <mergeCell ref="E8:F8"/>
    <mergeCell ref="E9:F9"/>
    <mergeCell ref="C1:F1"/>
    <mergeCell ref="A3:A4"/>
    <mergeCell ref="B3:B4"/>
    <mergeCell ref="C3:D4"/>
    <mergeCell ref="E3:F4"/>
    <mergeCell ref="E22:E23"/>
    <mergeCell ref="F22:F23"/>
    <mergeCell ref="E25:E26"/>
    <mergeCell ref="F25:F26"/>
    <mergeCell ref="C11:D11"/>
    <mergeCell ref="E11:F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E19:E20"/>
    <mergeCell ref="F19:F20"/>
    <mergeCell ref="C17:D17"/>
    <mergeCell ref="A58:A59"/>
    <mergeCell ref="B58:B59"/>
    <mergeCell ref="C58:D59"/>
    <mergeCell ref="E58:F59"/>
    <mergeCell ref="G58:G59"/>
    <mergeCell ref="H58:H59"/>
    <mergeCell ref="C60:D60"/>
    <mergeCell ref="E60:F60"/>
    <mergeCell ref="C61:D61"/>
    <mergeCell ref="E61:F61"/>
    <mergeCell ref="A112:A113"/>
    <mergeCell ref="B112:B113"/>
    <mergeCell ref="C112:D113"/>
    <mergeCell ref="E112:F113"/>
    <mergeCell ref="G112:G113"/>
    <mergeCell ref="H112:H113"/>
    <mergeCell ref="C114:D114"/>
    <mergeCell ref="E114:F114"/>
    <mergeCell ref="C115:D115"/>
    <mergeCell ref="E115:F115"/>
    <mergeCell ref="C116:D116"/>
    <mergeCell ref="E116:F116"/>
    <mergeCell ref="C117:D117"/>
    <mergeCell ref="E117:F117"/>
    <mergeCell ref="C118:D118"/>
    <mergeCell ref="E118:F118"/>
    <mergeCell ref="C119:D119"/>
    <mergeCell ref="E119:F119"/>
    <mergeCell ref="C120:D120"/>
    <mergeCell ref="E120:F120"/>
    <mergeCell ref="E132:E133"/>
    <mergeCell ref="F132:F133"/>
    <mergeCell ref="C121:D121"/>
    <mergeCell ref="E121:F121"/>
    <mergeCell ref="C122:D122"/>
    <mergeCell ref="E122:F122"/>
    <mergeCell ref="C124:D124"/>
    <mergeCell ref="E124:F124"/>
    <mergeCell ref="E126:E127"/>
    <mergeCell ref="F126:F127"/>
    <mergeCell ref="E129:E130"/>
    <mergeCell ref="F129:F130"/>
  </mergeCells>
  <pageMargins left="0.7" right="0.7" top="0.75" bottom="0.75" header="0.3" footer="0.3"/>
  <pageSetup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8"/>
  <sheetViews>
    <sheetView topLeftCell="A66" workbookViewId="0">
      <selection activeCell="I94" sqref="I94"/>
    </sheetView>
  </sheetViews>
  <sheetFormatPr baseColWidth="10" defaultRowHeight="15" x14ac:dyDescent="0.25"/>
  <cols>
    <col min="2" max="2" width="23.85546875" customWidth="1"/>
    <col min="7" max="7" width="13.85546875" customWidth="1"/>
    <col min="8" max="8" width="10.7109375" customWidth="1"/>
  </cols>
  <sheetData>
    <row r="1" spans="1:8" x14ac:dyDescent="0.25">
      <c r="C1" s="706" t="s">
        <v>434</v>
      </c>
      <c r="D1" s="706"/>
      <c r="E1" s="706"/>
      <c r="F1" s="706"/>
    </row>
    <row r="2" spans="1:8" x14ac:dyDescent="0.25">
      <c r="C2" s="706"/>
      <c r="D2" s="706"/>
      <c r="E2" s="706"/>
      <c r="F2" s="706"/>
    </row>
    <row r="4" spans="1:8" x14ac:dyDescent="0.25">
      <c r="A4" s="667" t="s">
        <v>281</v>
      </c>
      <c r="B4" s="667" t="s">
        <v>0</v>
      </c>
      <c r="C4" s="667" t="s">
        <v>79</v>
      </c>
      <c r="D4" s="680"/>
      <c r="E4" s="667" t="s">
        <v>5</v>
      </c>
      <c r="F4" s="680"/>
      <c r="G4" s="667" t="s">
        <v>107</v>
      </c>
      <c r="H4" s="667" t="s">
        <v>9</v>
      </c>
    </row>
    <row r="5" spans="1:8" x14ac:dyDescent="0.25">
      <c r="A5" s="667"/>
      <c r="B5" s="667"/>
      <c r="C5" s="681"/>
      <c r="D5" s="682"/>
      <c r="E5" s="681"/>
      <c r="F5" s="682"/>
      <c r="G5" s="681"/>
      <c r="H5" s="681"/>
    </row>
    <row r="6" spans="1:8" x14ac:dyDescent="0.25">
      <c r="A6" s="272">
        <v>1</v>
      </c>
      <c r="B6" s="93" t="s">
        <v>436</v>
      </c>
      <c r="C6" s="651">
        <v>1300</v>
      </c>
      <c r="D6" s="652"/>
      <c r="E6" s="678">
        <v>700</v>
      </c>
      <c r="F6" s="679"/>
      <c r="G6" s="15">
        <f t="shared" ref="G6:G21" si="0">C6*E6</f>
        <v>910000</v>
      </c>
      <c r="H6" s="11">
        <v>45493</v>
      </c>
    </row>
    <row r="7" spans="1:8" x14ac:dyDescent="0.25">
      <c r="A7" s="272">
        <f t="shared" ref="A7:A22" si="1">A6+1</f>
        <v>2</v>
      </c>
      <c r="B7" s="93" t="s">
        <v>437</v>
      </c>
      <c r="C7" s="651">
        <v>1300</v>
      </c>
      <c r="D7" s="652"/>
      <c r="E7" s="678">
        <v>700</v>
      </c>
      <c r="F7" s="679"/>
      <c r="G7" s="15">
        <f t="shared" si="0"/>
        <v>910000</v>
      </c>
      <c r="H7" s="11">
        <v>45493</v>
      </c>
    </row>
    <row r="8" spans="1:8" x14ac:dyDescent="0.25">
      <c r="A8" s="272">
        <f t="shared" si="1"/>
        <v>3</v>
      </c>
      <c r="B8" s="93" t="s">
        <v>438</v>
      </c>
      <c r="C8" s="651">
        <v>1300</v>
      </c>
      <c r="D8" s="652"/>
      <c r="E8" s="678">
        <v>700</v>
      </c>
      <c r="F8" s="679"/>
      <c r="G8" s="15">
        <f t="shared" si="0"/>
        <v>910000</v>
      </c>
      <c r="H8" s="11">
        <v>45493</v>
      </c>
    </row>
    <row r="9" spans="1:8" x14ac:dyDescent="0.25">
      <c r="A9" s="272">
        <f t="shared" si="1"/>
        <v>4</v>
      </c>
      <c r="B9" s="93" t="s">
        <v>439</v>
      </c>
      <c r="C9" s="651">
        <v>1300</v>
      </c>
      <c r="D9" s="652"/>
      <c r="E9" s="678">
        <v>700</v>
      </c>
      <c r="F9" s="679"/>
      <c r="G9" s="15">
        <f t="shared" si="0"/>
        <v>910000</v>
      </c>
      <c r="H9" s="11">
        <v>45493</v>
      </c>
    </row>
    <row r="10" spans="1:8" x14ac:dyDescent="0.25">
      <c r="A10" s="272">
        <f t="shared" si="1"/>
        <v>5</v>
      </c>
      <c r="B10" s="93" t="s">
        <v>440</v>
      </c>
      <c r="C10" s="651">
        <v>1300</v>
      </c>
      <c r="D10" s="652"/>
      <c r="E10" s="678">
        <v>700</v>
      </c>
      <c r="F10" s="679"/>
      <c r="G10" s="15">
        <f t="shared" si="0"/>
        <v>910000</v>
      </c>
      <c r="H10" s="11">
        <v>45493</v>
      </c>
    </row>
    <row r="11" spans="1:8" x14ac:dyDescent="0.25">
      <c r="A11" s="272">
        <f t="shared" si="1"/>
        <v>6</v>
      </c>
      <c r="B11" s="93" t="s">
        <v>441</v>
      </c>
      <c r="C11" s="651">
        <v>1300</v>
      </c>
      <c r="D11" s="652"/>
      <c r="E11" s="678">
        <v>700</v>
      </c>
      <c r="F11" s="679"/>
      <c r="G11" s="15">
        <f t="shared" si="0"/>
        <v>910000</v>
      </c>
      <c r="H11" s="11">
        <v>45493</v>
      </c>
    </row>
    <row r="12" spans="1:8" x14ac:dyDescent="0.25">
      <c r="A12" s="272">
        <f t="shared" si="1"/>
        <v>7</v>
      </c>
      <c r="B12" s="93" t="s">
        <v>450</v>
      </c>
      <c r="C12" s="651">
        <v>1300</v>
      </c>
      <c r="D12" s="652"/>
      <c r="E12" s="678">
        <v>700</v>
      </c>
      <c r="F12" s="679"/>
      <c r="G12" s="15">
        <f t="shared" si="0"/>
        <v>910000</v>
      </c>
      <c r="H12" s="11">
        <v>45493</v>
      </c>
    </row>
    <row r="13" spans="1:8" x14ac:dyDescent="0.25">
      <c r="A13" s="272">
        <f t="shared" si="1"/>
        <v>8</v>
      </c>
      <c r="B13" s="93" t="s">
        <v>451</v>
      </c>
      <c r="C13" s="651">
        <v>1300</v>
      </c>
      <c r="D13" s="652"/>
      <c r="E13" s="678">
        <v>700</v>
      </c>
      <c r="F13" s="679"/>
      <c r="G13" s="15">
        <f t="shared" si="0"/>
        <v>910000</v>
      </c>
      <c r="H13" s="11">
        <v>45493</v>
      </c>
    </row>
    <row r="14" spans="1:8" x14ac:dyDescent="0.25">
      <c r="A14" s="272">
        <f t="shared" si="1"/>
        <v>9</v>
      </c>
      <c r="B14" s="93" t="s">
        <v>442</v>
      </c>
      <c r="C14" s="651">
        <v>1300</v>
      </c>
      <c r="D14" s="652"/>
      <c r="E14" s="678">
        <v>700</v>
      </c>
      <c r="F14" s="679"/>
      <c r="G14" s="15">
        <f t="shared" si="0"/>
        <v>910000</v>
      </c>
      <c r="H14" s="11">
        <v>45493</v>
      </c>
    </row>
    <row r="15" spans="1:8" x14ac:dyDescent="0.25">
      <c r="A15" s="272">
        <f t="shared" si="1"/>
        <v>10</v>
      </c>
      <c r="B15" s="10" t="s">
        <v>443</v>
      </c>
      <c r="C15" s="683">
        <v>1300</v>
      </c>
      <c r="D15" s="683"/>
      <c r="E15" s="678">
        <v>700</v>
      </c>
      <c r="F15" s="679"/>
      <c r="G15" s="15">
        <f t="shared" si="0"/>
        <v>910000</v>
      </c>
      <c r="H15" s="11">
        <v>45493</v>
      </c>
    </row>
    <row r="16" spans="1:8" x14ac:dyDescent="0.25">
      <c r="A16" s="272">
        <f t="shared" si="1"/>
        <v>11</v>
      </c>
      <c r="B16" s="10" t="s">
        <v>444</v>
      </c>
      <c r="C16" s="683">
        <v>1300</v>
      </c>
      <c r="D16" s="683"/>
      <c r="E16" s="678">
        <v>700</v>
      </c>
      <c r="F16" s="679"/>
      <c r="G16" s="15">
        <f t="shared" si="0"/>
        <v>910000</v>
      </c>
      <c r="H16" s="11">
        <v>45493</v>
      </c>
    </row>
    <row r="17" spans="1:8" x14ac:dyDescent="0.25">
      <c r="A17" s="272">
        <f t="shared" si="1"/>
        <v>12</v>
      </c>
      <c r="B17" s="10" t="s">
        <v>445</v>
      </c>
      <c r="C17" s="683">
        <v>1300</v>
      </c>
      <c r="D17" s="683"/>
      <c r="E17" s="678">
        <v>700</v>
      </c>
      <c r="F17" s="679"/>
      <c r="G17" s="15">
        <f t="shared" si="0"/>
        <v>910000</v>
      </c>
      <c r="H17" s="11">
        <v>45493</v>
      </c>
    </row>
    <row r="18" spans="1:8" x14ac:dyDescent="0.25">
      <c r="A18" s="272">
        <f t="shared" si="1"/>
        <v>13</v>
      </c>
      <c r="B18" s="10" t="s">
        <v>446</v>
      </c>
      <c r="C18" s="683">
        <v>1300</v>
      </c>
      <c r="D18" s="683"/>
      <c r="E18" s="678">
        <v>700</v>
      </c>
      <c r="F18" s="679"/>
      <c r="G18" s="15">
        <f t="shared" si="0"/>
        <v>910000</v>
      </c>
      <c r="H18" s="11">
        <v>45493</v>
      </c>
    </row>
    <row r="19" spans="1:8" x14ac:dyDescent="0.25">
      <c r="A19" s="272">
        <f t="shared" si="1"/>
        <v>14</v>
      </c>
      <c r="B19" s="10" t="s">
        <v>447</v>
      </c>
      <c r="C19" s="683">
        <v>1300</v>
      </c>
      <c r="D19" s="683"/>
      <c r="E19" s="678">
        <v>700</v>
      </c>
      <c r="F19" s="679"/>
      <c r="G19" s="15">
        <f t="shared" si="0"/>
        <v>910000</v>
      </c>
      <c r="H19" s="11">
        <v>45493</v>
      </c>
    </row>
    <row r="20" spans="1:8" x14ac:dyDescent="0.25">
      <c r="A20" s="272">
        <f t="shared" si="1"/>
        <v>15</v>
      </c>
      <c r="B20" s="10" t="s">
        <v>448</v>
      </c>
      <c r="C20" s="683">
        <v>1300</v>
      </c>
      <c r="D20" s="683"/>
      <c r="E20" s="678">
        <v>700</v>
      </c>
      <c r="F20" s="679"/>
      <c r="G20" s="15">
        <f t="shared" si="0"/>
        <v>910000</v>
      </c>
      <c r="H20" s="11">
        <v>45493</v>
      </c>
    </row>
    <row r="21" spans="1:8" x14ac:dyDescent="0.25">
      <c r="A21" s="272">
        <f t="shared" si="1"/>
        <v>16</v>
      </c>
      <c r="B21" s="10" t="s">
        <v>449</v>
      </c>
      <c r="C21" s="683">
        <v>1300</v>
      </c>
      <c r="D21" s="683"/>
      <c r="E21" s="678">
        <v>700</v>
      </c>
      <c r="F21" s="679"/>
      <c r="G21" s="15">
        <f t="shared" si="0"/>
        <v>910000</v>
      </c>
      <c r="H21" s="11">
        <v>45493</v>
      </c>
    </row>
    <row r="22" spans="1:8" x14ac:dyDescent="0.25">
      <c r="A22" s="272">
        <f t="shared" si="1"/>
        <v>17</v>
      </c>
      <c r="B22" s="10"/>
      <c r="C22" s="683"/>
      <c r="D22" s="683"/>
      <c r="E22" s="678"/>
      <c r="F22" s="679"/>
      <c r="G22" s="169"/>
      <c r="H22" s="276"/>
    </row>
    <row r="23" spans="1:8" x14ac:dyDescent="0.25">
      <c r="B23" s="67"/>
      <c r="C23" s="674">
        <f>SUM(C6:D21)</f>
        <v>20800</v>
      </c>
      <c r="D23" s="674"/>
      <c r="E23" s="675"/>
      <c r="F23" s="675"/>
      <c r="G23" s="169"/>
      <c r="H23" s="170"/>
    </row>
    <row r="26" spans="1:8" x14ac:dyDescent="0.25">
      <c r="C26" s="703" t="s">
        <v>111</v>
      </c>
      <c r="D26" s="704">
        <f>SUM(G6:G21)</f>
        <v>14560000</v>
      </c>
      <c r="E26" s="705"/>
    </row>
    <row r="27" spans="1:8" x14ac:dyDescent="0.25">
      <c r="C27" s="703"/>
      <c r="D27" s="705"/>
      <c r="E27" s="705"/>
    </row>
    <row r="31" spans="1:8" x14ac:dyDescent="0.25">
      <c r="C31" s="706" t="s">
        <v>498</v>
      </c>
      <c r="D31" s="706"/>
      <c r="E31" s="706"/>
      <c r="F31" s="706"/>
    </row>
    <row r="32" spans="1:8" x14ac:dyDescent="0.25">
      <c r="C32" s="706"/>
      <c r="D32" s="706"/>
      <c r="E32" s="706"/>
      <c r="F32" s="706"/>
    </row>
    <row r="34" spans="1:8" x14ac:dyDescent="0.25">
      <c r="A34" s="667" t="s">
        <v>281</v>
      </c>
      <c r="B34" s="667" t="s">
        <v>0</v>
      </c>
      <c r="C34" s="667" t="s">
        <v>79</v>
      </c>
      <c r="D34" s="680"/>
      <c r="E34" s="667" t="s">
        <v>5</v>
      </c>
      <c r="F34" s="680"/>
      <c r="G34" s="667" t="s">
        <v>107</v>
      </c>
      <c r="H34" s="667" t="s">
        <v>9</v>
      </c>
    </row>
    <row r="35" spans="1:8" x14ac:dyDescent="0.25">
      <c r="A35" s="667"/>
      <c r="B35" s="667"/>
      <c r="C35" s="681"/>
      <c r="D35" s="682"/>
      <c r="E35" s="681"/>
      <c r="F35" s="682"/>
      <c r="G35" s="681"/>
      <c r="H35" s="681"/>
    </row>
    <row r="36" spans="1:8" x14ac:dyDescent="0.25">
      <c r="A36" s="339">
        <v>1</v>
      </c>
      <c r="B36" s="93" t="s">
        <v>489</v>
      </c>
      <c r="C36" s="651">
        <v>1200</v>
      </c>
      <c r="D36" s="652"/>
      <c r="E36" s="678">
        <v>700</v>
      </c>
      <c r="F36" s="679"/>
      <c r="G36" s="15">
        <f>C36*E36</f>
        <v>840000</v>
      </c>
      <c r="H36" s="11">
        <v>45537</v>
      </c>
    </row>
    <row r="37" spans="1:8" x14ac:dyDescent="0.25">
      <c r="A37" s="339">
        <f t="shared" ref="A37:A52" si="2">A36+1</f>
        <v>2</v>
      </c>
      <c r="B37" s="93" t="s">
        <v>490</v>
      </c>
      <c r="C37" s="651">
        <v>1200</v>
      </c>
      <c r="D37" s="652"/>
      <c r="E37" s="678">
        <v>700</v>
      </c>
      <c r="F37" s="679"/>
      <c r="G37" s="15">
        <f t="shared" ref="G37:G45" si="3">C37*E37</f>
        <v>840000</v>
      </c>
      <c r="H37" s="11">
        <v>45537</v>
      </c>
    </row>
    <row r="38" spans="1:8" x14ac:dyDescent="0.25">
      <c r="A38" s="339">
        <f t="shared" si="2"/>
        <v>3</v>
      </c>
      <c r="B38" s="93" t="s">
        <v>491</v>
      </c>
      <c r="C38" s="651">
        <v>1200</v>
      </c>
      <c r="D38" s="652"/>
      <c r="E38" s="678">
        <v>700</v>
      </c>
      <c r="F38" s="679"/>
      <c r="G38" s="15">
        <f t="shared" si="3"/>
        <v>840000</v>
      </c>
      <c r="H38" s="11">
        <v>45537</v>
      </c>
    </row>
    <row r="39" spans="1:8" x14ac:dyDescent="0.25">
      <c r="A39" s="339">
        <f t="shared" si="2"/>
        <v>4</v>
      </c>
      <c r="B39" s="93" t="s">
        <v>398</v>
      </c>
      <c r="C39" s="651">
        <v>1350</v>
      </c>
      <c r="D39" s="652"/>
      <c r="E39" s="678">
        <v>700</v>
      </c>
      <c r="F39" s="679"/>
      <c r="G39" s="15">
        <f t="shared" si="3"/>
        <v>945000</v>
      </c>
      <c r="H39" s="11">
        <v>45537</v>
      </c>
    </row>
    <row r="40" spans="1:8" x14ac:dyDescent="0.25">
      <c r="A40" s="339">
        <f t="shared" si="2"/>
        <v>5</v>
      </c>
      <c r="B40" s="93" t="s">
        <v>492</v>
      </c>
      <c r="C40" s="651">
        <v>1200</v>
      </c>
      <c r="D40" s="652"/>
      <c r="E40" s="678">
        <v>700</v>
      </c>
      <c r="F40" s="679"/>
      <c r="G40" s="15">
        <f t="shared" si="3"/>
        <v>840000</v>
      </c>
      <c r="H40" s="11">
        <v>45537</v>
      </c>
    </row>
    <row r="41" spans="1:8" x14ac:dyDescent="0.25">
      <c r="A41" s="339">
        <f t="shared" si="2"/>
        <v>6</v>
      </c>
      <c r="B41" s="93" t="s">
        <v>493</v>
      </c>
      <c r="C41" s="651">
        <v>1200</v>
      </c>
      <c r="D41" s="652"/>
      <c r="E41" s="678">
        <v>700</v>
      </c>
      <c r="F41" s="679"/>
      <c r="G41" s="15">
        <f t="shared" si="3"/>
        <v>840000</v>
      </c>
      <c r="H41" s="11">
        <v>45537</v>
      </c>
    </row>
    <row r="42" spans="1:8" x14ac:dyDescent="0.25">
      <c r="A42" s="339">
        <f t="shared" si="2"/>
        <v>7</v>
      </c>
      <c r="B42" s="93" t="s">
        <v>494</v>
      </c>
      <c r="C42" s="651">
        <v>1200</v>
      </c>
      <c r="D42" s="652"/>
      <c r="E42" s="678">
        <v>700</v>
      </c>
      <c r="F42" s="679"/>
      <c r="G42" s="15">
        <f t="shared" si="3"/>
        <v>840000</v>
      </c>
      <c r="H42" s="11">
        <v>45537</v>
      </c>
    </row>
    <row r="43" spans="1:8" x14ac:dyDescent="0.25">
      <c r="A43" s="339">
        <f t="shared" si="2"/>
        <v>8</v>
      </c>
      <c r="B43" s="93" t="s">
        <v>495</v>
      </c>
      <c r="C43" s="651">
        <v>1300</v>
      </c>
      <c r="D43" s="652"/>
      <c r="E43" s="678">
        <v>700</v>
      </c>
      <c r="F43" s="679"/>
      <c r="G43" s="15">
        <f t="shared" si="3"/>
        <v>910000</v>
      </c>
      <c r="H43" s="11">
        <v>45537</v>
      </c>
    </row>
    <row r="44" spans="1:8" x14ac:dyDescent="0.25">
      <c r="A44" s="339">
        <f t="shared" si="2"/>
        <v>9</v>
      </c>
      <c r="B44" s="93" t="s">
        <v>496</v>
      </c>
      <c r="C44" s="651">
        <v>1200</v>
      </c>
      <c r="D44" s="652"/>
      <c r="E44" s="678">
        <v>700</v>
      </c>
      <c r="F44" s="679"/>
      <c r="G44" s="15">
        <f t="shared" si="3"/>
        <v>840000</v>
      </c>
      <c r="H44" s="11">
        <v>45537</v>
      </c>
    </row>
    <row r="45" spans="1:8" x14ac:dyDescent="0.25">
      <c r="A45" s="339">
        <f t="shared" si="2"/>
        <v>10</v>
      </c>
      <c r="B45" s="10" t="s">
        <v>497</v>
      </c>
      <c r="C45" s="683">
        <v>1200</v>
      </c>
      <c r="D45" s="683"/>
      <c r="E45" s="678">
        <v>700</v>
      </c>
      <c r="F45" s="679"/>
      <c r="G45" s="15">
        <f t="shared" si="3"/>
        <v>840000</v>
      </c>
      <c r="H45" s="11">
        <v>45537</v>
      </c>
    </row>
    <row r="46" spans="1:8" x14ac:dyDescent="0.25">
      <c r="A46" s="339">
        <f t="shared" si="2"/>
        <v>11</v>
      </c>
      <c r="B46" s="10"/>
      <c r="C46" s="683"/>
      <c r="D46" s="683"/>
      <c r="E46" s="678" t="s">
        <v>505</v>
      </c>
      <c r="F46" s="679"/>
      <c r="G46" s="15">
        <v>2450000</v>
      </c>
      <c r="H46" s="11">
        <v>45537</v>
      </c>
    </row>
    <row r="47" spans="1:8" x14ac:dyDescent="0.25">
      <c r="A47" s="339">
        <f t="shared" si="2"/>
        <v>12</v>
      </c>
      <c r="B47" s="10"/>
      <c r="C47" s="683"/>
      <c r="D47" s="683"/>
      <c r="E47" s="678" t="s">
        <v>459</v>
      </c>
      <c r="F47" s="679"/>
      <c r="G47" s="15">
        <v>400000</v>
      </c>
      <c r="H47" s="11">
        <v>45548</v>
      </c>
    </row>
    <row r="48" spans="1:8" x14ac:dyDescent="0.25">
      <c r="A48" s="339">
        <f t="shared" si="2"/>
        <v>13</v>
      </c>
      <c r="B48" s="10"/>
      <c r="C48" s="683"/>
      <c r="D48" s="683"/>
      <c r="E48" s="678"/>
      <c r="F48" s="679"/>
      <c r="G48" s="15"/>
      <c r="H48" s="11"/>
    </row>
    <row r="49" spans="1:8" x14ac:dyDescent="0.25">
      <c r="A49" s="339">
        <f t="shared" si="2"/>
        <v>14</v>
      </c>
      <c r="B49" s="10"/>
      <c r="C49" s="683"/>
      <c r="D49" s="683"/>
      <c r="E49" s="678"/>
      <c r="F49" s="679"/>
      <c r="G49" s="15"/>
      <c r="H49" s="11"/>
    </row>
    <row r="50" spans="1:8" x14ac:dyDescent="0.25">
      <c r="A50" s="339">
        <f t="shared" si="2"/>
        <v>15</v>
      </c>
      <c r="B50" s="10"/>
      <c r="C50" s="683"/>
      <c r="D50" s="683"/>
      <c r="E50" s="678"/>
      <c r="F50" s="679"/>
      <c r="G50" s="15"/>
      <c r="H50" s="11"/>
    </row>
    <row r="51" spans="1:8" x14ac:dyDescent="0.25">
      <c r="A51" s="339">
        <f t="shared" si="2"/>
        <v>16</v>
      </c>
      <c r="B51" s="10"/>
      <c r="C51" s="683"/>
      <c r="D51" s="683"/>
      <c r="E51" s="678"/>
      <c r="F51" s="679"/>
      <c r="G51" s="15"/>
      <c r="H51" s="11"/>
    </row>
    <row r="52" spans="1:8" x14ac:dyDescent="0.25">
      <c r="A52" s="339">
        <f t="shared" si="2"/>
        <v>17</v>
      </c>
      <c r="B52" s="10"/>
      <c r="C52" s="683"/>
      <c r="D52" s="683"/>
      <c r="E52" s="678"/>
      <c r="F52" s="679"/>
      <c r="G52" s="169"/>
      <c r="H52" s="276"/>
    </row>
    <row r="53" spans="1:8" x14ac:dyDescent="0.25">
      <c r="B53" s="67"/>
      <c r="C53" s="674">
        <f>SUM(C36:D51)</f>
        <v>12250</v>
      </c>
      <c r="D53" s="674"/>
      <c r="E53" s="675"/>
      <c r="F53" s="675"/>
      <c r="G53" s="169"/>
      <c r="H53" s="170"/>
    </row>
    <row r="56" spans="1:8" x14ac:dyDescent="0.25">
      <c r="C56" s="703" t="s">
        <v>111</v>
      </c>
      <c r="D56" s="704">
        <f>SUM(G36:G51)</f>
        <v>11425000</v>
      </c>
      <c r="E56" s="705"/>
    </row>
    <row r="57" spans="1:8" x14ac:dyDescent="0.25">
      <c r="C57" s="703"/>
      <c r="D57" s="705"/>
      <c r="E57" s="705"/>
    </row>
    <row r="63" spans="1:8" x14ac:dyDescent="0.25">
      <c r="C63" s="706" t="s">
        <v>579</v>
      </c>
      <c r="D63" s="706"/>
      <c r="E63" s="706"/>
      <c r="F63" s="706"/>
    </row>
    <row r="64" spans="1:8" x14ac:dyDescent="0.25">
      <c r="C64" s="706"/>
      <c r="D64" s="706"/>
      <c r="E64" s="706"/>
      <c r="F64" s="706"/>
    </row>
    <row r="66" spans="1:8" x14ac:dyDescent="0.25">
      <c r="A66" s="667" t="s">
        <v>281</v>
      </c>
      <c r="B66" s="667" t="s">
        <v>0</v>
      </c>
      <c r="C66" s="667" t="s">
        <v>79</v>
      </c>
      <c r="D66" s="680"/>
      <c r="E66" s="667" t="s">
        <v>5</v>
      </c>
      <c r="F66" s="680"/>
      <c r="G66" s="667" t="s">
        <v>107</v>
      </c>
      <c r="H66" s="667" t="s">
        <v>9</v>
      </c>
    </row>
    <row r="67" spans="1:8" x14ac:dyDescent="0.25">
      <c r="A67" s="667"/>
      <c r="B67" s="667"/>
      <c r="C67" s="681"/>
      <c r="D67" s="682"/>
      <c r="E67" s="681"/>
      <c r="F67" s="682"/>
      <c r="G67" s="681"/>
      <c r="H67" s="681"/>
    </row>
    <row r="68" spans="1:8" x14ac:dyDescent="0.25">
      <c r="A68" s="339">
        <v>1</v>
      </c>
      <c r="B68" s="93" t="s">
        <v>576</v>
      </c>
      <c r="C68" s="651">
        <v>1000</v>
      </c>
      <c r="D68" s="652"/>
      <c r="E68" s="678">
        <v>650</v>
      </c>
      <c r="F68" s="679"/>
      <c r="G68" s="15">
        <f>C68*E68</f>
        <v>650000</v>
      </c>
      <c r="H68" s="11">
        <v>45589</v>
      </c>
    </row>
    <row r="69" spans="1:8" x14ac:dyDescent="0.25">
      <c r="A69" s="339">
        <f t="shared" ref="A69:A76" si="4">A68+1</f>
        <v>2</v>
      </c>
      <c r="B69" s="93" t="s">
        <v>490</v>
      </c>
      <c r="C69" s="651">
        <v>1000</v>
      </c>
      <c r="D69" s="652"/>
      <c r="E69" s="678">
        <v>650</v>
      </c>
      <c r="F69" s="679"/>
      <c r="G69" s="15">
        <f>C69*E69</f>
        <v>650000</v>
      </c>
      <c r="H69" s="11">
        <v>45589</v>
      </c>
    </row>
    <row r="70" spans="1:8" x14ac:dyDescent="0.25">
      <c r="A70" s="339">
        <f t="shared" si="4"/>
        <v>3</v>
      </c>
      <c r="B70" s="93" t="s">
        <v>577</v>
      </c>
      <c r="C70" s="651">
        <v>1000</v>
      </c>
      <c r="D70" s="652"/>
      <c r="E70" s="678">
        <v>650</v>
      </c>
      <c r="F70" s="679"/>
      <c r="G70" s="15">
        <f>C70*E70</f>
        <v>650000</v>
      </c>
      <c r="H70" s="11">
        <v>45589</v>
      </c>
    </row>
    <row r="71" spans="1:8" x14ac:dyDescent="0.25">
      <c r="A71" s="339">
        <f t="shared" si="4"/>
        <v>4</v>
      </c>
      <c r="B71" s="93" t="s">
        <v>578</v>
      </c>
      <c r="C71" s="651">
        <v>1000</v>
      </c>
      <c r="D71" s="652"/>
      <c r="E71" s="678">
        <v>650</v>
      </c>
      <c r="F71" s="679"/>
      <c r="G71" s="15">
        <f>C71*E71</f>
        <v>650000</v>
      </c>
      <c r="H71" s="11">
        <v>45589</v>
      </c>
    </row>
    <row r="72" spans="1:8" x14ac:dyDescent="0.25">
      <c r="A72" s="339">
        <f t="shared" si="4"/>
        <v>5</v>
      </c>
      <c r="B72" s="93" t="s">
        <v>580</v>
      </c>
      <c r="C72" s="651">
        <v>1000</v>
      </c>
      <c r="D72" s="652"/>
      <c r="E72" s="678">
        <v>650</v>
      </c>
      <c r="F72" s="679"/>
      <c r="G72" s="15">
        <f>C72*E72</f>
        <v>650000</v>
      </c>
      <c r="H72" s="11">
        <v>45590</v>
      </c>
    </row>
    <row r="73" spans="1:8" x14ac:dyDescent="0.25">
      <c r="A73" s="371">
        <f t="shared" si="4"/>
        <v>6</v>
      </c>
      <c r="B73" s="93" t="s">
        <v>631</v>
      </c>
      <c r="C73" s="651"/>
      <c r="D73" s="652"/>
      <c r="E73" s="678"/>
      <c r="F73" s="679"/>
      <c r="G73" s="15">
        <v>5348000</v>
      </c>
      <c r="H73" s="11"/>
    </row>
    <row r="74" spans="1:8" x14ac:dyDescent="0.25">
      <c r="A74" s="371">
        <f t="shared" si="4"/>
        <v>7</v>
      </c>
      <c r="B74" s="93"/>
      <c r="C74" s="651"/>
      <c r="D74" s="652"/>
      <c r="E74" s="678"/>
      <c r="F74" s="679"/>
      <c r="G74" s="15"/>
      <c r="H74" s="11"/>
    </row>
    <row r="75" spans="1:8" x14ac:dyDescent="0.25">
      <c r="A75" s="371">
        <f t="shared" si="4"/>
        <v>8</v>
      </c>
      <c r="B75" s="93"/>
      <c r="C75" s="651"/>
      <c r="D75" s="652"/>
      <c r="E75" s="678"/>
      <c r="F75" s="679"/>
      <c r="G75" s="15"/>
      <c r="H75" s="11"/>
    </row>
    <row r="76" spans="1:8" x14ac:dyDescent="0.25">
      <c r="A76" s="371">
        <f t="shared" si="4"/>
        <v>9</v>
      </c>
      <c r="B76" s="10"/>
      <c r="C76" s="683"/>
      <c r="D76" s="683"/>
      <c r="E76" s="678"/>
      <c r="F76" s="679"/>
      <c r="G76" s="15"/>
      <c r="H76" s="11"/>
    </row>
    <row r="77" spans="1:8" x14ac:dyDescent="0.25">
      <c r="A77" s="339"/>
      <c r="B77" s="10"/>
      <c r="C77" s="683"/>
      <c r="D77" s="683"/>
      <c r="E77" s="678"/>
      <c r="F77" s="679"/>
      <c r="G77" s="15"/>
      <c r="H77" s="11"/>
    </row>
    <row r="78" spans="1:8" x14ac:dyDescent="0.25">
      <c r="B78" s="67"/>
      <c r="C78" s="674">
        <f>SUM(C68:D77)</f>
        <v>5000</v>
      </c>
      <c r="D78" s="674"/>
      <c r="E78" s="675"/>
      <c r="F78" s="675"/>
      <c r="G78" s="169"/>
      <c r="H78" s="170"/>
    </row>
    <row r="81" spans="3:5" x14ac:dyDescent="0.25">
      <c r="C81" s="703" t="s">
        <v>111</v>
      </c>
      <c r="D81" s="704">
        <f>SUM(G68:G77)</f>
        <v>8598000</v>
      </c>
      <c r="E81" s="705"/>
    </row>
    <row r="82" spans="3:5" x14ac:dyDescent="0.25">
      <c r="C82" s="703"/>
      <c r="D82" s="705"/>
      <c r="E82" s="705"/>
    </row>
    <row r="84" spans="3:5" ht="14.45" customHeight="1" x14ac:dyDescent="0.25">
      <c r="C84" s="673" t="s">
        <v>7</v>
      </c>
      <c r="D84" s="671">
        <v>8598000</v>
      </c>
      <c r="E84" s="671"/>
    </row>
    <row r="85" spans="3:5" ht="14.45" customHeight="1" x14ac:dyDescent="0.25">
      <c r="C85" s="673"/>
      <c r="D85" s="671"/>
      <c r="E85" s="671"/>
    </row>
    <row r="87" spans="3:5" ht="14.45" customHeight="1" x14ac:dyDescent="0.25">
      <c r="C87" s="673" t="s">
        <v>71</v>
      </c>
      <c r="D87" s="671">
        <f>D81-D84</f>
        <v>0</v>
      </c>
      <c r="E87" s="671"/>
    </row>
    <row r="88" spans="3:5" ht="14.45" customHeight="1" x14ac:dyDescent="0.25">
      <c r="C88" s="673"/>
      <c r="D88" s="671"/>
      <c r="E88" s="671"/>
    </row>
  </sheetData>
  <mergeCells count="125">
    <mergeCell ref="C84:C85"/>
    <mergeCell ref="C87:C88"/>
    <mergeCell ref="D84:E85"/>
    <mergeCell ref="D87:E88"/>
    <mergeCell ref="C75:D75"/>
    <mergeCell ref="E75:F75"/>
    <mergeCell ref="C76:D76"/>
    <mergeCell ref="E76:F76"/>
    <mergeCell ref="C77:D77"/>
    <mergeCell ref="E77:F77"/>
    <mergeCell ref="C78:D78"/>
    <mergeCell ref="E78:F78"/>
    <mergeCell ref="C81:C82"/>
    <mergeCell ref="D81:E82"/>
    <mergeCell ref="C73:D73"/>
    <mergeCell ref="E73:F73"/>
    <mergeCell ref="C74:D74"/>
    <mergeCell ref="E74:F74"/>
    <mergeCell ref="C70:D70"/>
    <mergeCell ref="E70:F70"/>
    <mergeCell ref="C71:D71"/>
    <mergeCell ref="E71:F71"/>
    <mergeCell ref="C72:D72"/>
    <mergeCell ref="E72:F72"/>
    <mergeCell ref="H66:H67"/>
    <mergeCell ref="C68:D68"/>
    <mergeCell ref="E68:F68"/>
    <mergeCell ref="C69:D69"/>
    <mergeCell ref="E69:F69"/>
    <mergeCell ref="A66:A67"/>
    <mergeCell ref="B66:B67"/>
    <mergeCell ref="C66:D67"/>
    <mergeCell ref="E66:F67"/>
    <mergeCell ref="G66:G67"/>
    <mergeCell ref="C53:D53"/>
    <mergeCell ref="E53:F53"/>
    <mergeCell ref="C56:C57"/>
    <mergeCell ref="D56:E57"/>
    <mergeCell ref="C63:F64"/>
    <mergeCell ref="C50:D50"/>
    <mergeCell ref="E50:F50"/>
    <mergeCell ref="C51:D51"/>
    <mergeCell ref="E51:F51"/>
    <mergeCell ref="C52:D52"/>
    <mergeCell ref="E52:F52"/>
    <mergeCell ref="C47:D47"/>
    <mergeCell ref="E47:F47"/>
    <mergeCell ref="C48:D48"/>
    <mergeCell ref="E48:F48"/>
    <mergeCell ref="C49:D49"/>
    <mergeCell ref="E49:F49"/>
    <mergeCell ref="C44:D44"/>
    <mergeCell ref="E44:F44"/>
    <mergeCell ref="C45:D45"/>
    <mergeCell ref="E45:F45"/>
    <mergeCell ref="C46:D46"/>
    <mergeCell ref="E46:F46"/>
    <mergeCell ref="C41:D41"/>
    <mergeCell ref="E41:F41"/>
    <mergeCell ref="C42:D42"/>
    <mergeCell ref="E42:F42"/>
    <mergeCell ref="C43:D43"/>
    <mergeCell ref="E43:F43"/>
    <mergeCell ref="C38:D38"/>
    <mergeCell ref="E38:F38"/>
    <mergeCell ref="C39:D39"/>
    <mergeCell ref="E39:F39"/>
    <mergeCell ref="C40:D40"/>
    <mergeCell ref="E40:F40"/>
    <mergeCell ref="G34:G35"/>
    <mergeCell ref="H34:H35"/>
    <mergeCell ref="C36:D36"/>
    <mergeCell ref="E36:F36"/>
    <mergeCell ref="C37:D37"/>
    <mergeCell ref="E37:F37"/>
    <mergeCell ref="C31:F32"/>
    <mergeCell ref="A34:A35"/>
    <mergeCell ref="B34:B35"/>
    <mergeCell ref="C34:D35"/>
    <mergeCell ref="E34:F35"/>
    <mergeCell ref="C22:D22"/>
    <mergeCell ref="E22:F22"/>
    <mergeCell ref="C23:D23"/>
    <mergeCell ref="E23:F23"/>
    <mergeCell ref="C26:C27"/>
    <mergeCell ref="D26:E27"/>
    <mergeCell ref="C19:D19"/>
    <mergeCell ref="E19:F19"/>
    <mergeCell ref="C20:D20"/>
    <mergeCell ref="E20:F20"/>
    <mergeCell ref="C21:D21"/>
    <mergeCell ref="E21:F21"/>
    <mergeCell ref="C16:D16"/>
    <mergeCell ref="E16:F16"/>
    <mergeCell ref="C17:D17"/>
    <mergeCell ref="E17:F17"/>
    <mergeCell ref="C18:D18"/>
    <mergeCell ref="E18:F18"/>
    <mergeCell ref="C13:D13"/>
    <mergeCell ref="E13:F13"/>
    <mergeCell ref="C14:D14"/>
    <mergeCell ref="E14:F14"/>
    <mergeCell ref="C15:D15"/>
    <mergeCell ref="E15:F15"/>
    <mergeCell ref="C10:D10"/>
    <mergeCell ref="E10:F10"/>
    <mergeCell ref="C11:D11"/>
    <mergeCell ref="E11:F11"/>
    <mergeCell ref="C12:D12"/>
    <mergeCell ref="E12:F12"/>
    <mergeCell ref="C7:D7"/>
    <mergeCell ref="E7:F7"/>
    <mergeCell ref="C8:D8"/>
    <mergeCell ref="E8:F8"/>
    <mergeCell ref="C9:D9"/>
    <mergeCell ref="E9:F9"/>
    <mergeCell ref="H4:H5"/>
    <mergeCell ref="C6:D6"/>
    <mergeCell ref="E6:F6"/>
    <mergeCell ref="C1:F2"/>
    <mergeCell ref="A4:A5"/>
    <mergeCell ref="B4:B5"/>
    <mergeCell ref="C4:D5"/>
    <mergeCell ref="E4:F5"/>
    <mergeCell ref="G4:G5"/>
  </mergeCells>
  <pageMargins left="0.7" right="0.7" top="0.75" bottom="0.75" header="0.3" footer="0.3"/>
  <pageSetup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topLeftCell="A8" workbookViewId="0">
      <selection activeCell="D31" sqref="D31"/>
    </sheetView>
  </sheetViews>
  <sheetFormatPr baseColWidth="10" defaultRowHeight="15" x14ac:dyDescent="0.25"/>
  <cols>
    <col min="2" max="2" width="22" customWidth="1"/>
    <col min="6" max="6" width="14.5703125" customWidth="1"/>
  </cols>
  <sheetData>
    <row r="1" spans="1:8" x14ac:dyDescent="0.25">
      <c r="C1" s="698" t="s">
        <v>462</v>
      </c>
      <c r="D1" s="698"/>
      <c r="E1" s="698"/>
      <c r="F1" s="698"/>
    </row>
    <row r="3" spans="1:8" x14ac:dyDescent="0.25">
      <c r="A3" s="667" t="s">
        <v>281</v>
      </c>
      <c r="B3" s="667" t="s">
        <v>0</v>
      </c>
      <c r="C3" s="667" t="s">
        <v>79</v>
      </c>
      <c r="D3" s="680"/>
      <c r="E3" s="667" t="s">
        <v>5</v>
      </c>
      <c r="F3" s="680"/>
      <c r="G3" s="667" t="s">
        <v>107</v>
      </c>
      <c r="H3" s="667" t="s">
        <v>9</v>
      </c>
    </row>
    <row r="4" spans="1:8" x14ac:dyDescent="0.25">
      <c r="A4" s="667"/>
      <c r="B4" s="667"/>
      <c r="C4" s="681"/>
      <c r="D4" s="682"/>
      <c r="E4" s="681"/>
      <c r="F4" s="682"/>
      <c r="G4" s="681"/>
      <c r="H4" s="681"/>
    </row>
    <row r="5" spans="1:8" x14ac:dyDescent="0.25">
      <c r="A5" s="285">
        <v>1</v>
      </c>
      <c r="B5" s="93" t="s">
        <v>463</v>
      </c>
      <c r="C5" s="651">
        <v>760</v>
      </c>
      <c r="D5" s="652"/>
      <c r="E5" s="678">
        <v>700</v>
      </c>
      <c r="F5" s="679"/>
      <c r="G5" s="15">
        <f>C5*E5</f>
        <v>532000</v>
      </c>
      <c r="H5" s="171">
        <v>45479</v>
      </c>
    </row>
    <row r="6" spans="1:8" x14ac:dyDescent="0.25">
      <c r="A6" s="285">
        <f>A5+1</f>
        <v>2</v>
      </c>
      <c r="B6" s="93" t="s">
        <v>503</v>
      </c>
      <c r="C6" s="651">
        <v>800</v>
      </c>
      <c r="D6" s="652"/>
      <c r="E6" s="678">
        <v>700</v>
      </c>
      <c r="F6" s="679"/>
      <c r="G6" s="15">
        <f>C6*E6</f>
        <v>560000</v>
      </c>
      <c r="H6" s="171">
        <v>45483</v>
      </c>
    </row>
    <row r="7" spans="1:8" x14ac:dyDescent="0.25">
      <c r="A7" s="285">
        <f t="shared" ref="A7:A18" si="0">A6+1</f>
        <v>3</v>
      </c>
      <c r="B7" s="93" t="s">
        <v>503</v>
      </c>
      <c r="C7" s="651">
        <v>800</v>
      </c>
      <c r="D7" s="652"/>
      <c r="E7" s="678">
        <v>650</v>
      </c>
      <c r="F7" s="679"/>
      <c r="G7" s="15">
        <f>C7*E7</f>
        <v>520000</v>
      </c>
      <c r="H7" s="171">
        <v>45583</v>
      </c>
    </row>
    <row r="8" spans="1:8" x14ac:dyDescent="0.25">
      <c r="A8" s="285">
        <f t="shared" si="0"/>
        <v>4</v>
      </c>
      <c r="B8" s="93"/>
      <c r="C8" s="651"/>
      <c r="D8" s="652"/>
      <c r="E8" s="678"/>
      <c r="F8" s="679"/>
      <c r="G8" s="15"/>
      <c r="H8" s="171"/>
    </row>
    <row r="9" spans="1:8" x14ac:dyDescent="0.25">
      <c r="A9" s="285">
        <f t="shared" si="0"/>
        <v>5</v>
      </c>
      <c r="B9" s="93"/>
      <c r="C9" s="651"/>
      <c r="D9" s="652"/>
      <c r="E9" s="678"/>
      <c r="F9" s="679"/>
      <c r="G9" s="15"/>
      <c r="H9" s="171"/>
    </row>
    <row r="10" spans="1:8" x14ac:dyDescent="0.25">
      <c r="A10" s="285">
        <f t="shared" si="0"/>
        <v>6</v>
      </c>
      <c r="B10" s="93"/>
      <c r="C10" s="651"/>
      <c r="D10" s="652"/>
      <c r="E10" s="678"/>
      <c r="F10" s="679"/>
      <c r="G10" s="15"/>
      <c r="H10" s="11"/>
    </row>
    <row r="11" spans="1:8" x14ac:dyDescent="0.25">
      <c r="A11" s="285">
        <f t="shared" si="0"/>
        <v>7</v>
      </c>
      <c r="B11" s="93"/>
      <c r="C11" s="651"/>
      <c r="D11" s="652"/>
      <c r="E11" s="678"/>
      <c r="F11" s="679"/>
      <c r="G11" s="15"/>
      <c r="H11" s="171"/>
    </row>
    <row r="12" spans="1:8" x14ac:dyDescent="0.25">
      <c r="A12" s="285">
        <f t="shared" si="0"/>
        <v>8</v>
      </c>
      <c r="B12" s="93"/>
      <c r="C12" s="651"/>
      <c r="D12" s="652"/>
      <c r="E12" s="678"/>
      <c r="F12" s="679"/>
      <c r="G12" s="15"/>
      <c r="H12" s="171"/>
    </row>
    <row r="13" spans="1:8" x14ac:dyDescent="0.25">
      <c r="A13" s="285">
        <f t="shared" si="0"/>
        <v>9</v>
      </c>
      <c r="B13" s="10"/>
      <c r="C13" s="683"/>
      <c r="D13" s="683"/>
      <c r="E13" s="678"/>
      <c r="F13" s="679"/>
      <c r="G13" s="15"/>
      <c r="H13" s="171"/>
    </row>
    <row r="14" spans="1:8" x14ac:dyDescent="0.25">
      <c r="A14" s="285">
        <f t="shared" si="0"/>
        <v>10</v>
      </c>
      <c r="B14" s="10"/>
      <c r="C14" s="683"/>
      <c r="D14" s="683"/>
      <c r="E14" s="678"/>
      <c r="F14" s="679"/>
      <c r="G14" s="15"/>
      <c r="H14" s="171"/>
    </row>
    <row r="15" spans="1:8" x14ac:dyDescent="0.25">
      <c r="A15" s="285">
        <f t="shared" si="0"/>
        <v>11</v>
      </c>
      <c r="B15" s="10"/>
      <c r="C15" s="683"/>
      <c r="D15" s="683"/>
      <c r="E15" s="670"/>
      <c r="F15" s="670"/>
      <c r="G15" s="15"/>
      <c r="H15" s="171"/>
    </row>
    <row r="16" spans="1:8" x14ac:dyDescent="0.25">
      <c r="A16" s="285">
        <f t="shared" si="0"/>
        <v>12</v>
      </c>
      <c r="B16" s="10"/>
      <c r="C16" s="683"/>
      <c r="D16" s="683"/>
      <c r="E16" s="670"/>
      <c r="F16" s="670"/>
      <c r="G16" s="15"/>
      <c r="H16" s="171"/>
    </row>
    <row r="17" spans="1:8" x14ac:dyDescent="0.25">
      <c r="A17" s="285">
        <f t="shared" si="0"/>
        <v>13</v>
      </c>
      <c r="B17" s="279"/>
      <c r="C17" s="683"/>
      <c r="D17" s="683"/>
      <c r="E17" s="670"/>
      <c r="F17" s="670"/>
      <c r="G17" s="15"/>
      <c r="H17" s="171"/>
    </row>
    <row r="18" spans="1:8" x14ac:dyDescent="0.25">
      <c r="A18" s="285">
        <f t="shared" si="0"/>
        <v>14</v>
      </c>
      <c r="B18" s="279"/>
      <c r="C18" s="683"/>
      <c r="D18" s="683"/>
      <c r="E18" s="670"/>
      <c r="F18" s="670"/>
      <c r="G18" s="15"/>
      <c r="H18" s="171"/>
    </row>
    <row r="19" spans="1:8" x14ac:dyDescent="0.25">
      <c r="A19" s="278"/>
      <c r="B19" s="279"/>
      <c r="C19" s="696">
        <f>SUM(C5:D18)</f>
        <v>2360</v>
      </c>
      <c r="D19" s="697"/>
      <c r="E19" s="280"/>
      <c r="F19" s="281"/>
      <c r="G19" s="114"/>
      <c r="H19" s="151"/>
    </row>
    <row r="21" spans="1:8" x14ac:dyDescent="0.25">
      <c r="E21" s="673" t="s">
        <v>111</v>
      </c>
      <c r="F21" s="671">
        <f>SUM(G5:G18)</f>
        <v>1612000</v>
      </c>
    </row>
    <row r="22" spans="1:8" x14ac:dyDescent="0.25">
      <c r="E22" s="673"/>
      <c r="F22" s="672"/>
    </row>
    <row r="24" spans="1:8" x14ac:dyDescent="0.25">
      <c r="E24" s="673" t="s">
        <v>7</v>
      </c>
      <c r="F24" s="671">
        <v>1612000</v>
      </c>
    </row>
    <row r="25" spans="1:8" x14ac:dyDescent="0.25">
      <c r="E25" s="673"/>
      <c r="F25" s="672"/>
    </row>
    <row r="27" spans="1:8" x14ac:dyDescent="0.25">
      <c r="E27" s="673" t="s">
        <v>71</v>
      </c>
      <c r="F27" s="671">
        <f>F21-F24</f>
        <v>0</v>
      </c>
    </row>
    <row r="28" spans="1:8" x14ac:dyDescent="0.25">
      <c r="E28" s="673"/>
      <c r="F28" s="672"/>
    </row>
  </sheetData>
  <mergeCells count="42">
    <mergeCell ref="C13:D13"/>
    <mergeCell ref="E13:F13"/>
    <mergeCell ref="E21:E22"/>
    <mergeCell ref="F21:F22"/>
    <mergeCell ref="C14:D14"/>
    <mergeCell ref="E14:F14"/>
    <mergeCell ref="C15:D15"/>
    <mergeCell ref="E15:F15"/>
    <mergeCell ref="C16:D16"/>
    <mergeCell ref="E16:F16"/>
    <mergeCell ref="C17:D17"/>
    <mergeCell ref="E17:F17"/>
    <mergeCell ref="C18:D18"/>
    <mergeCell ref="E18:F18"/>
    <mergeCell ref="C19:D19"/>
    <mergeCell ref="H3:H4"/>
    <mergeCell ref="C5:D5"/>
    <mergeCell ref="E5:F5"/>
    <mergeCell ref="C6:D6"/>
    <mergeCell ref="E6:F6"/>
    <mergeCell ref="G3:G4"/>
    <mergeCell ref="C1:F1"/>
    <mergeCell ref="A3:A4"/>
    <mergeCell ref="B3:B4"/>
    <mergeCell ref="C3:D4"/>
    <mergeCell ref="E3:F4"/>
    <mergeCell ref="E24:E25"/>
    <mergeCell ref="F24:F25"/>
    <mergeCell ref="E27:E28"/>
    <mergeCell ref="F27:F28"/>
    <mergeCell ref="C7:D7"/>
    <mergeCell ref="E7:F7"/>
    <mergeCell ref="C8:D8"/>
    <mergeCell ref="E8:F8"/>
    <mergeCell ref="C9:D9"/>
    <mergeCell ref="E9:F9"/>
    <mergeCell ref="C10:D10"/>
    <mergeCell ref="E10:F10"/>
    <mergeCell ref="C11:D11"/>
    <mergeCell ref="E11:F11"/>
    <mergeCell ref="C12:D12"/>
    <mergeCell ref="E12:F12"/>
  </mergeCells>
  <pageMargins left="0.7" right="0.7" top="0.75" bottom="0.75" header="0.3" footer="0.3"/>
  <pageSetup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topLeftCell="A6" workbookViewId="0">
      <selection activeCell="H16" sqref="H16"/>
    </sheetView>
  </sheetViews>
  <sheetFormatPr baseColWidth="10" defaultRowHeight="15" x14ac:dyDescent="0.25"/>
  <cols>
    <col min="2" max="2" width="11" customWidth="1"/>
    <col min="3" max="3" width="13.140625" customWidth="1"/>
  </cols>
  <sheetData>
    <row r="1" spans="1:8" x14ac:dyDescent="0.25">
      <c r="C1" s="706" t="s">
        <v>434</v>
      </c>
      <c r="D1" s="706"/>
      <c r="E1" s="706"/>
      <c r="F1" s="706"/>
    </row>
    <row r="2" spans="1:8" x14ac:dyDescent="0.25">
      <c r="C2" s="706"/>
      <c r="D2" s="706"/>
      <c r="E2" s="706"/>
      <c r="F2" s="706"/>
    </row>
    <row r="4" spans="1:8" x14ac:dyDescent="0.25">
      <c r="A4" s="667" t="s">
        <v>281</v>
      </c>
      <c r="B4" s="667" t="s">
        <v>0</v>
      </c>
      <c r="C4" s="667" t="s">
        <v>79</v>
      </c>
      <c r="D4" s="680"/>
      <c r="E4" s="667" t="s">
        <v>5</v>
      </c>
      <c r="F4" s="680"/>
      <c r="G4" s="667" t="s">
        <v>107</v>
      </c>
      <c r="H4" s="667" t="s">
        <v>9</v>
      </c>
    </row>
    <row r="5" spans="1:8" x14ac:dyDescent="0.25">
      <c r="A5" s="667"/>
      <c r="B5" s="667"/>
      <c r="C5" s="681"/>
      <c r="D5" s="682"/>
      <c r="E5" s="681"/>
      <c r="F5" s="682"/>
      <c r="G5" s="681"/>
      <c r="H5" s="681"/>
    </row>
    <row r="6" spans="1:8" x14ac:dyDescent="0.25">
      <c r="A6" s="269">
        <v>1</v>
      </c>
      <c r="B6" s="93" t="s">
        <v>435</v>
      </c>
      <c r="C6" s="651">
        <v>900</v>
      </c>
      <c r="D6" s="652"/>
      <c r="E6" s="678">
        <v>700</v>
      </c>
      <c r="F6" s="679"/>
      <c r="G6" s="15">
        <f>C6*E6</f>
        <v>630000</v>
      </c>
      <c r="H6" s="11">
        <v>45492</v>
      </c>
    </row>
    <row r="7" spans="1:8" x14ac:dyDescent="0.25">
      <c r="A7" s="269">
        <f t="shared" ref="A7:A15" si="0">A6+1</f>
        <v>2</v>
      </c>
      <c r="B7" s="93"/>
      <c r="C7" s="651"/>
      <c r="D7" s="652"/>
      <c r="E7" s="678"/>
      <c r="F7" s="679"/>
      <c r="G7" s="15">
        <v>240000</v>
      </c>
      <c r="H7" s="11" t="s">
        <v>455</v>
      </c>
    </row>
    <row r="8" spans="1:8" x14ac:dyDescent="0.25">
      <c r="A8" s="269">
        <f t="shared" si="0"/>
        <v>3</v>
      </c>
      <c r="B8" s="93"/>
      <c r="C8" s="651"/>
      <c r="D8" s="652"/>
      <c r="E8" s="678"/>
      <c r="F8" s="679"/>
      <c r="G8" s="15">
        <v>280000</v>
      </c>
      <c r="H8" s="11">
        <v>45500</v>
      </c>
    </row>
    <row r="9" spans="1:8" x14ac:dyDescent="0.25">
      <c r="A9" s="269">
        <f t="shared" si="0"/>
        <v>4</v>
      </c>
      <c r="B9" s="93"/>
      <c r="C9" s="651"/>
      <c r="D9" s="652"/>
      <c r="E9" s="678"/>
      <c r="F9" s="679"/>
      <c r="G9" s="15"/>
      <c r="H9" s="11"/>
    </row>
    <row r="10" spans="1:8" x14ac:dyDescent="0.25">
      <c r="A10" s="269">
        <f t="shared" si="0"/>
        <v>5</v>
      </c>
      <c r="B10" s="93"/>
      <c r="C10" s="651"/>
      <c r="D10" s="652"/>
      <c r="E10" s="678"/>
      <c r="F10" s="679"/>
      <c r="G10" s="15"/>
      <c r="H10" s="11"/>
    </row>
    <row r="11" spans="1:8" x14ac:dyDescent="0.25">
      <c r="A11" s="269">
        <f t="shared" si="0"/>
        <v>6</v>
      </c>
      <c r="B11" s="93"/>
      <c r="C11" s="651"/>
      <c r="D11" s="652"/>
      <c r="E11" s="678"/>
      <c r="F11" s="679"/>
      <c r="G11" s="15"/>
      <c r="H11" s="209"/>
    </row>
    <row r="12" spans="1:8" x14ac:dyDescent="0.25">
      <c r="A12" s="269">
        <f t="shared" si="0"/>
        <v>7</v>
      </c>
      <c r="B12" s="93"/>
      <c r="C12" s="651"/>
      <c r="D12" s="652"/>
      <c r="E12" s="678"/>
      <c r="F12" s="679"/>
      <c r="G12" s="15"/>
      <c r="H12" s="209"/>
    </row>
    <row r="13" spans="1:8" x14ac:dyDescent="0.25">
      <c r="A13" s="269">
        <f t="shared" si="0"/>
        <v>8</v>
      </c>
      <c r="B13" s="93"/>
      <c r="C13" s="651"/>
      <c r="D13" s="652"/>
      <c r="E13" s="678"/>
      <c r="F13" s="679"/>
      <c r="G13" s="15"/>
      <c r="H13" s="209"/>
    </row>
    <row r="14" spans="1:8" x14ac:dyDescent="0.25">
      <c r="A14" s="269">
        <f t="shared" si="0"/>
        <v>9</v>
      </c>
      <c r="B14" s="93"/>
      <c r="C14" s="651"/>
      <c r="D14" s="652"/>
      <c r="E14" s="678"/>
      <c r="F14" s="679"/>
      <c r="G14" s="15"/>
      <c r="H14" s="209"/>
    </row>
    <row r="15" spans="1:8" x14ac:dyDescent="0.25">
      <c r="A15" s="269">
        <f t="shared" si="0"/>
        <v>10</v>
      </c>
      <c r="B15" s="93"/>
      <c r="C15" s="651"/>
      <c r="D15" s="652"/>
      <c r="E15" s="678"/>
      <c r="F15" s="679"/>
      <c r="G15" s="15"/>
      <c r="H15" s="209"/>
    </row>
    <row r="16" spans="1:8" x14ac:dyDescent="0.25">
      <c r="B16" s="67"/>
      <c r="C16" s="674">
        <f>SUM(C6:D15)</f>
        <v>900</v>
      </c>
      <c r="D16" s="674"/>
      <c r="E16" s="675"/>
      <c r="F16" s="675"/>
      <c r="G16" s="169"/>
      <c r="H16" s="170"/>
    </row>
    <row r="19" spans="3:5" x14ac:dyDescent="0.25">
      <c r="C19" s="703" t="s">
        <v>111</v>
      </c>
      <c r="D19" s="704">
        <f>SUM(G6:G15)</f>
        <v>1150000</v>
      </c>
      <c r="E19" s="705"/>
    </row>
    <row r="20" spans="3:5" x14ac:dyDescent="0.25">
      <c r="C20" s="703"/>
      <c r="D20" s="705"/>
      <c r="E20" s="705"/>
    </row>
    <row r="22" spans="3:5" x14ac:dyDescent="0.25">
      <c r="C22" s="703" t="s">
        <v>7</v>
      </c>
      <c r="D22" s="704">
        <v>1150000</v>
      </c>
      <c r="E22" s="705"/>
    </row>
    <row r="23" spans="3:5" x14ac:dyDescent="0.25">
      <c r="C23" s="703"/>
      <c r="D23" s="705"/>
      <c r="E23" s="705"/>
    </row>
    <row r="25" spans="3:5" x14ac:dyDescent="0.25">
      <c r="C25" s="703" t="s">
        <v>71</v>
      </c>
      <c r="D25" s="704">
        <f>D19-D22</f>
        <v>0</v>
      </c>
      <c r="E25" s="705"/>
    </row>
    <row r="26" spans="3:5" x14ac:dyDescent="0.25">
      <c r="C26" s="703"/>
      <c r="D26" s="705"/>
      <c r="E26" s="705"/>
    </row>
  </sheetData>
  <mergeCells count="35">
    <mergeCell ref="C22:C23"/>
    <mergeCell ref="D22:E23"/>
    <mergeCell ref="C25:C26"/>
    <mergeCell ref="D25:E26"/>
    <mergeCell ref="C8:D8"/>
    <mergeCell ref="E8:F8"/>
    <mergeCell ref="C9:D9"/>
    <mergeCell ref="E9:F9"/>
    <mergeCell ref="C10:D10"/>
    <mergeCell ref="E10:F10"/>
    <mergeCell ref="C11:D11"/>
    <mergeCell ref="E11:F11"/>
    <mergeCell ref="C12:D12"/>
    <mergeCell ref="E12:F12"/>
    <mergeCell ref="C13:D13"/>
    <mergeCell ref="E13:F13"/>
    <mergeCell ref="C1:F2"/>
    <mergeCell ref="A4:A5"/>
    <mergeCell ref="B4:B5"/>
    <mergeCell ref="C4:D5"/>
    <mergeCell ref="E4:F5"/>
    <mergeCell ref="H4:H5"/>
    <mergeCell ref="C6:D6"/>
    <mergeCell ref="E6:F6"/>
    <mergeCell ref="C7:D7"/>
    <mergeCell ref="E7:F7"/>
    <mergeCell ref="G4:G5"/>
    <mergeCell ref="C19:C20"/>
    <mergeCell ref="D19:E20"/>
    <mergeCell ref="C14:D14"/>
    <mergeCell ref="E14:F14"/>
    <mergeCell ref="C15:D15"/>
    <mergeCell ref="E15:F15"/>
    <mergeCell ref="C16:D16"/>
    <mergeCell ref="E16:F16"/>
  </mergeCells>
  <pageMargins left="0.7" right="0.7" top="0.75" bottom="0.75" header="0.3" footer="0.3"/>
  <pageSetup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1"/>
  <sheetViews>
    <sheetView topLeftCell="A41" workbookViewId="0">
      <selection activeCell="D63" sqref="D63"/>
    </sheetView>
  </sheetViews>
  <sheetFormatPr baseColWidth="10" defaultRowHeight="15" x14ac:dyDescent="0.25"/>
  <cols>
    <col min="1" max="1" width="8.5703125" customWidth="1"/>
    <col min="2" max="2" width="11.28515625" customWidth="1"/>
    <col min="3" max="3" width="14.28515625" customWidth="1"/>
  </cols>
  <sheetData>
    <row r="1" spans="1:8" x14ac:dyDescent="0.25">
      <c r="A1" s="667" t="s">
        <v>281</v>
      </c>
      <c r="B1" s="667" t="s">
        <v>0</v>
      </c>
      <c r="C1" s="667" t="s">
        <v>79</v>
      </c>
      <c r="D1" s="680"/>
      <c r="E1" s="667" t="s">
        <v>5</v>
      </c>
      <c r="F1" s="680"/>
      <c r="G1" s="667" t="s">
        <v>107</v>
      </c>
      <c r="H1" s="667" t="s">
        <v>9</v>
      </c>
    </row>
    <row r="2" spans="1:8" x14ac:dyDescent="0.25">
      <c r="A2" s="667"/>
      <c r="B2" s="667"/>
      <c r="C2" s="681"/>
      <c r="D2" s="682"/>
      <c r="E2" s="681"/>
      <c r="F2" s="682"/>
      <c r="G2" s="681"/>
      <c r="H2" s="681"/>
    </row>
    <row r="3" spans="1:8" x14ac:dyDescent="0.25">
      <c r="A3" s="217">
        <v>1</v>
      </c>
      <c r="B3" s="93" t="s">
        <v>52</v>
      </c>
      <c r="C3" s="651">
        <v>350</v>
      </c>
      <c r="D3" s="652"/>
      <c r="E3" s="678">
        <v>750</v>
      </c>
      <c r="F3" s="679"/>
      <c r="G3" s="15">
        <f>C3*E3</f>
        <v>262500</v>
      </c>
      <c r="H3" s="209">
        <v>45403</v>
      </c>
    </row>
    <row r="4" spans="1:8" x14ac:dyDescent="0.25">
      <c r="A4" s="217">
        <f t="shared" ref="A4:A9" si="0">A3+1</f>
        <v>2</v>
      </c>
      <c r="B4" s="93" t="s">
        <v>76</v>
      </c>
      <c r="C4" s="651">
        <v>350</v>
      </c>
      <c r="D4" s="652"/>
      <c r="E4" s="678">
        <v>750</v>
      </c>
      <c r="F4" s="679"/>
      <c r="G4" s="15">
        <f>C4*E4</f>
        <v>262500</v>
      </c>
      <c r="H4" s="209">
        <v>45403</v>
      </c>
    </row>
    <row r="5" spans="1:8" x14ac:dyDescent="0.25">
      <c r="A5" s="217">
        <f t="shared" si="0"/>
        <v>3</v>
      </c>
      <c r="B5" s="93" t="s">
        <v>86</v>
      </c>
      <c r="C5" s="651">
        <v>350</v>
      </c>
      <c r="D5" s="652"/>
      <c r="E5" s="678">
        <v>750</v>
      </c>
      <c r="F5" s="679"/>
      <c r="G5" s="15">
        <f>C5*E5</f>
        <v>262500</v>
      </c>
      <c r="H5" s="209">
        <v>45403</v>
      </c>
    </row>
    <row r="6" spans="1:8" x14ac:dyDescent="0.25">
      <c r="A6" s="217">
        <f t="shared" si="0"/>
        <v>4</v>
      </c>
      <c r="B6" s="93" t="s">
        <v>249</v>
      </c>
      <c r="C6" s="651">
        <v>700</v>
      </c>
      <c r="D6" s="652"/>
      <c r="E6" s="678">
        <v>750</v>
      </c>
      <c r="F6" s="679"/>
      <c r="G6" s="15">
        <f>C6*E6</f>
        <v>525000</v>
      </c>
      <c r="H6" s="209">
        <v>45412</v>
      </c>
    </row>
    <row r="7" spans="1:8" x14ac:dyDescent="0.25">
      <c r="A7" s="217">
        <f t="shared" si="0"/>
        <v>5</v>
      </c>
      <c r="B7" s="93"/>
      <c r="C7" s="651"/>
      <c r="D7" s="652"/>
      <c r="E7" s="678"/>
      <c r="F7" s="679"/>
      <c r="G7" s="15"/>
      <c r="H7" s="11"/>
    </row>
    <row r="8" spans="1:8" x14ac:dyDescent="0.25">
      <c r="A8" s="217">
        <f t="shared" si="0"/>
        <v>6</v>
      </c>
      <c r="B8" s="93"/>
      <c r="C8" s="651"/>
      <c r="D8" s="652"/>
      <c r="E8" s="678"/>
      <c r="F8" s="679"/>
      <c r="G8" s="15"/>
      <c r="H8" s="11"/>
    </row>
    <row r="9" spans="1:8" x14ac:dyDescent="0.25">
      <c r="A9" s="345">
        <f t="shared" si="0"/>
        <v>7</v>
      </c>
      <c r="B9" s="10"/>
      <c r="C9" s="683"/>
      <c r="D9" s="683"/>
      <c r="E9" s="670"/>
      <c r="F9" s="670"/>
      <c r="G9" s="15"/>
      <c r="H9" s="11"/>
    </row>
    <row r="10" spans="1:8" x14ac:dyDescent="0.25">
      <c r="B10" s="67"/>
      <c r="C10" s="674">
        <f>SUM(C3:D8)</f>
        <v>1750</v>
      </c>
      <c r="D10" s="674"/>
      <c r="E10" s="675"/>
      <c r="F10" s="675"/>
      <c r="G10" s="169"/>
      <c r="H10" s="170"/>
    </row>
    <row r="13" spans="1:8" x14ac:dyDescent="0.25">
      <c r="C13" s="703" t="s">
        <v>111</v>
      </c>
      <c r="D13" s="704">
        <f>SUM(G3:G8)</f>
        <v>1312500</v>
      </c>
      <c r="E13" s="705"/>
    </row>
    <row r="14" spans="1:8" x14ac:dyDescent="0.25">
      <c r="C14" s="703"/>
      <c r="D14" s="705"/>
      <c r="E14" s="705"/>
    </row>
    <row r="18" spans="1:8" x14ac:dyDescent="0.25">
      <c r="C18" s="707" t="s">
        <v>598</v>
      </c>
      <c r="D18" s="707"/>
      <c r="E18" s="707"/>
    </row>
    <row r="20" spans="1:8" x14ac:dyDescent="0.25">
      <c r="A20" s="667" t="s">
        <v>281</v>
      </c>
      <c r="B20" s="667" t="s">
        <v>0</v>
      </c>
      <c r="C20" s="667" t="s">
        <v>79</v>
      </c>
      <c r="D20" s="680"/>
      <c r="E20" s="667" t="s">
        <v>5</v>
      </c>
      <c r="F20" s="680"/>
      <c r="G20" s="667" t="s">
        <v>107</v>
      </c>
      <c r="H20" s="667" t="s">
        <v>9</v>
      </c>
    </row>
    <row r="21" spans="1:8" x14ac:dyDescent="0.25">
      <c r="A21" s="667"/>
      <c r="B21" s="667"/>
      <c r="C21" s="681"/>
      <c r="D21" s="682"/>
      <c r="E21" s="681"/>
      <c r="F21" s="682"/>
      <c r="G21" s="681"/>
      <c r="H21" s="681"/>
    </row>
    <row r="22" spans="1:8" x14ac:dyDescent="0.25">
      <c r="A22" s="345">
        <v>1</v>
      </c>
      <c r="B22" s="93" t="s">
        <v>594</v>
      </c>
      <c r="C22" s="651">
        <v>700</v>
      </c>
      <c r="D22" s="652"/>
      <c r="E22" s="678">
        <v>650</v>
      </c>
      <c r="F22" s="679"/>
      <c r="G22" s="15">
        <f>C22*E22</f>
        <v>455000</v>
      </c>
      <c r="H22" s="209">
        <v>45597</v>
      </c>
    </row>
    <row r="23" spans="1:8" x14ac:dyDescent="0.25">
      <c r="A23" s="345">
        <f t="shared" ref="A23:A28" si="1">A22+1</f>
        <v>2</v>
      </c>
      <c r="B23" s="93" t="s">
        <v>595</v>
      </c>
      <c r="C23" s="651">
        <v>800</v>
      </c>
      <c r="D23" s="652"/>
      <c r="E23" s="678">
        <v>650</v>
      </c>
      <c r="F23" s="679"/>
      <c r="G23" s="15">
        <f>C23*E23</f>
        <v>520000</v>
      </c>
      <c r="H23" s="209">
        <v>45597</v>
      </c>
    </row>
    <row r="24" spans="1:8" x14ac:dyDescent="0.25">
      <c r="A24" s="345">
        <f t="shared" si="1"/>
        <v>3</v>
      </c>
      <c r="B24" s="93" t="s">
        <v>596</v>
      </c>
      <c r="C24" s="651">
        <v>700</v>
      </c>
      <c r="D24" s="652"/>
      <c r="E24" s="678">
        <v>650</v>
      </c>
      <c r="F24" s="679"/>
      <c r="G24" s="15">
        <f>C24*E24</f>
        <v>455000</v>
      </c>
      <c r="H24" s="209">
        <v>45597</v>
      </c>
    </row>
    <row r="25" spans="1:8" x14ac:dyDescent="0.25">
      <c r="A25" s="345">
        <f t="shared" si="1"/>
        <v>4</v>
      </c>
      <c r="B25" s="93" t="s">
        <v>597</v>
      </c>
      <c r="C25" s="651">
        <v>800</v>
      </c>
      <c r="D25" s="652"/>
      <c r="E25" s="678">
        <v>650</v>
      </c>
      <c r="F25" s="679"/>
      <c r="G25" s="15">
        <f>C25*E25</f>
        <v>520000</v>
      </c>
      <c r="H25" s="209">
        <v>45597</v>
      </c>
    </row>
    <row r="26" spans="1:8" x14ac:dyDescent="0.25">
      <c r="A26" s="345">
        <f t="shared" si="1"/>
        <v>5</v>
      </c>
      <c r="B26" s="93"/>
      <c r="C26" s="651"/>
      <c r="D26" s="652"/>
      <c r="E26" s="678"/>
      <c r="F26" s="679"/>
      <c r="G26" s="15"/>
      <c r="H26" s="11"/>
    </row>
    <row r="27" spans="1:8" x14ac:dyDescent="0.25">
      <c r="A27" s="345">
        <f t="shared" si="1"/>
        <v>6</v>
      </c>
      <c r="B27" s="93"/>
      <c r="C27" s="651"/>
      <c r="D27" s="652"/>
      <c r="E27" s="678"/>
      <c r="F27" s="679"/>
      <c r="G27" s="15"/>
      <c r="H27" s="11"/>
    </row>
    <row r="28" spans="1:8" x14ac:dyDescent="0.25">
      <c r="A28" s="345">
        <f t="shared" si="1"/>
        <v>7</v>
      </c>
      <c r="B28" s="10"/>
      <c r="C28" s="683"/>
      <c r="D28" s="683"/>
      <c r="E28" s="670"/>
      <c r="F28" s="670"/>
      <c r="G28" s="15"/>
      <c r="H28" s="11"/>
    </row>
    <row r="29" spans="1:8" x14ac:dyDescent="0.25">
      <c r="A29" s="10"/>
      <c r="B29" s="33"/>
      <c r="C29" s="683">
        <f>SUM(C22:D27)</f>
        <v>3000</v>
      </c>
      <c r="D29" s="683"/>
      <c r="E29" s="670" t="s">
        <v>836</v>
      </c>
      <c r="F29" s="670"/>
      <c r="G29" s="15"/>
      <c r="H29" s="11"/>
    </row>
    <row r="32" spans="1:8" x14ac:dyDescent="0.25">
      <c r="C32" s="703" t="s">
        <v>111</v>
      </c>
      <c r="D32" s="704">
        <f>SUM(G22:G27)</f>
        <v>1950000</v>
      </c>
      <c r="E32" s="705"/>
    </row>
    <row r="33" spans="1:8" x14ac:dyDescent="0.25">
      <c r="C33" s="703"/>
      <c r="D33" s="705"/>
      <c r="E33" s="705"/>
    </row>
    <row r="35" spans="1:8" x14ac:dyDescent="0.25">
      <c r="C35" s="703" t="s">
        <v>105</v>
      </c>
      <c r="D35" s="704">
        <v>1950000</v>
      </c>
      <c r="E35" s="705"/>
    </row>
    <row r="36" spans="1:8" x14ac:dyDescent="0.25">
      <c r="C36" s="703"/>
      <c r="D36" s="705"/>
      <c r="E36" s="705"/>
    </row>
    <row r="38" spans="1:8" x14ac:dyDescent="0.25">
      <c r="C38" s="703" t="s">
        <v>71</v>
      </c>
      <c r="D38" s="704">
        <f>D32-D35</f>
        <v>0</v>
      </c>
      <c r="E38" s="705"/>
    </row>
    <row r="39" spans="1:8" x14ac:dyDescent="0.25">
      <c r="C39" s="703"/>
      <c r="D39" s="705"/>
      <c r="E39" s="705"/>
    </row>
    <row r="42" spans="1:8" ht="14.45" customHeight="1" x14ac:dyDescent="0.25">
      <c r="A42" s="667" t="s">
        <v>281</v>
      </c>
      <c r="B42" s="667" t="s">
        <v>0</v>
      </c>
      <c r="C42" s="667" t="s">
        <v>79</v>
      </c>
      <c r="D42" s="680"/>
      <c r="E42" s="667" t="s">
        <v>5</v>
      </c>
      <c r="F42" s="680"/>
      <c r="G42" s="667" t="s">
        <v>107</v>
      </c>
      <c r="H42" s="667" t="s">
        <v>9</v>
      </c>
    </row>
    <row r="43" spans="1:8" ht="14.45" customHeight="1" x14ac:dyDescent="0.25">
      <c r="A43" s="667"/>
      <c r="B43" s="667"/>
      <c r="C43" s="681"/>
      <c r="D43" s="682"/>
      <c r="E43" s="681"/>
      <c r="F43" s="682"/>
      <c r="G43" s="681"/>
      <c r="H43" s="681"/>
    </row>
    <row r="44" spans="1:8" x14ac:dyDescent="0.25">
      <c r="A44" s="488">
        <v>1</v>
      </c>
      <c r="B44" s="10" t="s">
        <v>984</v>
      </c>
      <c r="C44" s="683">
        <v>750</v>
      </c>
      <c r="D44" s="683"/>
      <c r="E44" s="670">
        <v>650</v>
      </c>
      <c r="F44" s="670"/>
      <c r="G44" s="15">
        <f>C44*E44</f>
        <v>487500</v>
      </c>
      <c r="H44" s="209">
        <v>45708</v>
      </c>
    </row>
    <row r="45" spans="1:8" x14ac:dyDescent="0.25">
      <c r="A45" s="488">
        <f t="shared" ref="A45:A50" si="2">A44+1</f>
        <v>2</v>
      </c>
      <c r="B45" s="10"/>
      <c r="C45" s="683"/>
      <c r="D45" s="683"/>
      <c r="E45" s="670"/>
      <c r="F45" s="670"/>
      <c r="G45" s="15"/>
      <c r="H45" s="209"/>
    </row>
    <row r="46" spans="1:8" x14ac:dyDescent="0.25">
      <c r="A46" s="488">
        <f t="shared" si="2"/>
        <v>3</v>
      </c>
      <c r="B46" s="10"/>
      <c r="C46" s="683"/>
      <c r="D46" s="683"/>
      <c r="E46" s="670"/>
      <c r="F46" s="670"/>
      <c r="G46" s="15"/>
      <c r="H46" s="209"/>
    </row>
    <row r="47" spans="1:8" x14ac:dyDescent="0.25">
      <c r="A47" s="488">
        <f t="shared" si="2"/>
        <v>4</v>
      </c>
      <c r="B47" s="10"/>
      <c r="C47" s="683"/>
      <c r="D47" s="683"/>
      <c r="E47" s="670"/>
      <c r="F47" s="670"/>
      <c r="G47" s="15"/>
      <c r="H47" s="209"/>
    </row>
    <row r="48" spans="1:8" x14ac:dyDescent="0.25">
      <c r="A48" s="488">
        <f t="shared" si="2"/>
        <v>5</v>
      </c>
      <c r="B48" s="10"/>
      <c r="C48" s="683"/>
      <c r="D48" s="683"/>
      <c r="E48" s="670"/>
      <c r="F48" s="670"/>
      <c r="G48" s="15"/>
      <c r="H48" s="11"/>
    </row>
    <row r="49" spans="1:8" x14ac:dyDescent="0.25">
      <c r="A49" s="488">
        <f t="shared" si="2"/>
        <v>6</v>
      </c>
      <c r="B49" s="10"/>
      <c r="C49" s="683"/>
      <c r="D49" s="683"/>
      <c r="E49" s="670"/>
      <c r="F49" s="670"/>
      <c r="G49" s="15"/>
      <c r="H49" s="11"/>
    </row>
    <row r="50" spans="1:8" x14ac:dyDescent="0.25">
      <c r="A50" s="488">
        <f t="shared" si="2"/>
        <v>7</v>
      </c>
      <c r="B50" s="10"/>
      <c r="C50" s="683"/>
      <c r="D50" s="683"/>
      <c r="E50" s="670"/>
      <c r="F50" s="670"/>
      <c r="G50" s="15"/>
      <c r="H50" s="11"/>
    </row>
    <row r="51" spans="1:8" x14ac:dyDescent="0.25">
      <c r="A51" s="10"/>
      <c r="B51" s="33"/>
      <c r="C51" s="683">
        <f>SUM(C44:D49)</f>
        <v>750</v>
      </c>
      <c r="D51" s="683"/>
      <c r="E51" s="670"/>
      <c r="F51" s="670"/>
      <c r="G51" s="15"/>
      <c r="H51" s="11"/>
    </row>
    <row r="54" spans="1:8" ht="14.45" customHeight="1" x14ac:dyDescent="0.25">
      <c r="C54" s="703" t="s">
        <v>111</v>
      </c>
      <c r="D54" s="704">
        <f>SUM(G44:G49)</f>
        <v>487500</v>
      </c>
      <c r="E54" s="705"/>
    </row>
    <row r="55" spans="1:8" ht="14.45" customHeight="1" x14ac:dyDescent="0.25">
      <c r="C55" s="703"/>
      <c r="D55" s="705"/>
      <c r="E55" s="705"/>
    </row>
    <row r="57" spans="1:8" x14ac:dyDescent="0.25">
      <c r="C57" s="673" t="s">
        <v>7</v>
      </c>
      <c r="D57" s="671">
        <v>487500</v>
      </c>
      <c r="E57" s="671"/>
    </row>
    <row r="58" spans="1:8" x14ac:dyDescent="0.25">
      <c r="C58" s="673"/>
      <c r="D58" s="671"/>
      <c r="E58" s="671"/>
    </row>
    <row r="60" spans="1:8" x14ac:dyDescent="0.25">
      <c r="C60" s="673" t="s">
        <v>71</v>
      </c>
      <c r="D60" s="671">
        <f>D54-D57</f>
        <v>0</v>
      </c>
      <c r="E60" s="671"/>
    </row>
    <row r="61" spans="1:8" x14ac:dyDescent="0.25">
      <c r="C61" s="673"/>
      <c r="D61" s="671"/>
      <c r="E61" s="671"/>
    </row>
  </sheetData>
  <mergeCells count="81">
    <mergeCell ref="C57:C58"/>
    <mergeCell ref="D57:E58"/>
    <mergeCell ref="C60:C61"/>
    <mergeCell ref="D60:E61"/>
    <mergeCell ref="H1:H2"/>
    <mergeCell ref="C3:D3"/>
    <mergeCell ref="E3:F3"/>
    <mergeCell ref="C4:D4"/>
    <mergeCell ref="E4:F4"/>
    <mergeCell ref="C5:D5"/>
    <mergeCell ref="E5:F5"/>
    <mergeCell ref="C22:D22"/>
    <mergeCell ref="E22:F22"/>
    <mergeCell ref="C23:D23"/>
    <mergeCell ref="E23:F23"/>
    <mergeCell ref="C6:D6"/>
    <mergeCell ref="A1:A2"/>
    <mergeCell ref="B1:B2"/>
    <mergeCell ref="C1:D2"/>
    <mergeCell ref="E1:F2"/>
    <mergeCell ref="G1:G2"/>
    <mergeCell ref="E6:F6"/>
    <mergeCell ref="C7:D7"/>
    <mergeCell ref="E7:F7"/>
    <mergeCell ref="C8:D8"/>
    <mergeCell ref="E8:F8"/>
    <mergeCell ref="C13:C14"/>
    <mergeCell ref="D13:E14"/>
    <mergeCell ref="C9:D9"/>
    <mergeCell ref="E9:F9"/>
    <mergeCell ref="C10:D10"/>
    <mergeCell ref="E10:F10"/>
    <mergeCell ref="E24:F24"/>
    <mergeCell ref="C25:D25"/>
    <mergeCell ref="E25:F25"/>
    <mergeCell ref="C26:D26"/>
    <mergeCell ref="E26:F26"/>
    <mergeCell ref="H20:H21"/>
    <mergeCell ref="C32:C33"/>
    <mergeCell ref="D32:E33"/>
    <mergeCell ref="C18:E18"/>
    <mergeCell ref="A20:A21"/>
    <mergeCell ref="B20:B21"/>
    <mergeCell ref="C20:D21"/>
    <mergeCell ref="E20:F21"/>
    <mergeCell ref="G20:G21"/>
    <mergeCell ref="C27:D27"/>
    <mergeCell ref="E27:F27"/>
    <mergeCell ref="C28:D28"/>
    <mergeCell ref="E28:F28"/>
    <mergeCell ref="C29:D29"/>
    <mergeCell ref="E29:F29"/>
    <mergeCell ref="C24:D24"/>
    <mergeCell ref="A42:A43"/>
    <mergeCell ref="B42:B43"/>
    <mergeCell ref="C42:D43"/>
    <mergeCell ref="E42:F43"/>
    <mergeCell ref="G42:G43"/>
    <mergeCell ref="C48:D48"/>
    <mergeCell ref="E48:F48"/>
    <mergeCell ref="H42:H43"/>
    <mergeCell ref="C44:D44"/>
    <mergeCell ref="E44:F44"/>
    <mergeCell ref="C45:D45"/>
    <mergeCell ref="E45:F45"/>
    <mergeCell ref="C54:C55"/>
    <mergeCell ref="D54:E55"/>
    <mergeCell ref="C35:C36"/>
    <mergeCell ref="D35:E36"/>
    <mergeCell ref="C38:C39"/>
    <mergeCell ref="D38:E39"/>
    <mergeCell ref="C49:D49"/>
    <mergeCell ref="E49:F49"/>
    <mergeCell ref="C50:D50"/>
    <mergeCell ref="E50:F50"/>
    <mergeCell ref="C51:D51"/>
    <mergeCell ref="E51:F51"/>
    <mergeCell ref="C46:D46"/>
    <mergeCell ref="E46:F46"/>
    <mergeCell ref="C47:D47"/>
    <mergeCell ref="E47:F47"/>
  </mergeCells>
  <pageMargins left="0.7" right="0.7" top="0.75" bottom="0.75" header="0.3" footer="0.3"/>
  <pageSetup scale="9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38"/>
  <sheetViews>
    <sheetView workbookViewId="0">
      <selection activeCell="E39" sqref="E39"/>
    </sheetView>
  </sheetViews>
  <sheetFormatPr baseColWidth="10" defaultRowHeight="15" x14ac:dyDescent="0.25"/>
  <sheetData>
    <row r="2" spans="1:12" ht="21" x14ac:dyDescent="0.35">
      <c r="A2" s="661" t="s">
        <v>1027</v>
      </c>
      <c r="B2" s="661"/>
      <c r="C2" s="661"/>
      <c r="D2" s="661"/>
      <c r="E2" s="661"/>
    </row>
    <row r="4" spans="1:12" ht="14.45" customHeight="1" x14ac:dyDescent="0.25">
      <c r="A4" s="649" t="s">
        <v>810</v>
      </c>
      <c r="B4" s="653" t="s">
        <v>1023</v>
      </c>
      <c r="C4" s="654"/>
      <c r="D4" s="653" t="s">
        <v>71</v>
      </c>
      <c r="E4" s="654"/>
      <c r="H4" s="649" t="s">
        <v>810</v>
      </c>
      <c r="I4" s="653" t="s">
        <v>1028</v>
      </c>
      <c r="J4" s="654"/>
      <c r="K4" s="653" t="s">
        <v>71</v>
      </c>
      <c r="L4" s="654"/>
    </row>
    <row r="5" spans="1:12" ht="14.45" customHeight="1" x14ac:dyDescent="0.25">
      <c r="A5" s="650"/>
      <c r="B5" s="655"/>
      <c r="C5" s="656"/>
      <c r="D5" s="655"/>
      <c r="E5" s="656"/>
      <c r="H5" s="650"/>
      <c r="I5" s="655"/>
      <c r="J5" s="656"/>
      <c r="K5" s="655"/>
      <c r="L5" s="656"/>
    </row>
    <row r="6" spans="1:12" x14ac:dyDescent="0.25">
      <c r="A6" s="506">
        <v>1</v>
      </c>
      <c r="B6" s="651" t="s">
        <v>1024</v>
      </c>
      <c r="C6" s="652"/>
      <c r="D6" s="657">
        <v>87207500</v>
      </c>
      <c r="E6" s="658"/>
      <c r="H6" s="506">
        <v>1</v>
      </c>
      <c r="I6" s="651" t="s">
        <v>1029</v>
      </c>
      <c r="J6" s="652"/>
      <c r="K6" s="657">
        <v>4550000</v>
      </c>
      <c r="L6" s="658"/>
    </row>
    <row r="7" spans="1:12" x14ac:dyDescent="0.25">
      <c r="A7" s="506">
        <f>A6+1</f>
        <v>2</v>
      </c>
      <c r="B7" s="651" t="s">
        <v>1025</v>
      </c>
      <c r="C7" s="652"/>
      <c r="D7" s="657">
        <v>1101500</v>
      </c>
      <c r="E7" s="658"/>
      <c r="H7" s="506">
        <f>H6+1</f>
        <v>2</v>
      </c>
      <c r="I7" s="651" t="s">
        <v>1030</v>
      </c>
      <c r="J7" s="652"/>
      <c r="K7" s="657">
        <v>4792000</v>
      </c>
      <c r="L7" s="658"/>
    </row>
    <row r="8" spans="1:12" x14ac:dyDescent="0.25">
      <c r="A8" s="506">
        <f t="shared" ref="A8:A29" si="0">A7+1</f>
        <v>3</v>
      </c>
      <c r="B8" s="651" t="s">
        <v>893</v>
      </c>
      <c r="C8" s="652"/>
      <c r="D8" s="657">
        <v>83412000</v>
      </c>
      <c r="E8" s="658"/>
      <c r="H8" s="506">
        <f t="shared" ref="H8:H26" si="1">H7+1</f>
        <v>3</v>
      </c>
      <c r="I8" s="651" t="s">
        <v>1031</v>
      </c>
      <c r="J8" s="652"/>
      <c r="K8" s="657">
        <v>724495300</v>
      </c>
      <c r="L8" s="658"/>
    </row>
    <row r="9" spans="1:12" x14ac:dyDescent="0.25">
      <c r="A9" s="506">
        <f t="shared" si="0"/>
        <v>4</v>
      </c>
      <c r="B9" s="651" t="s">
        <v>998</v>
      </c>
      <c r="C9" s="652"/>
      <c r="D9" s="657">
        <v>28125000</v>
      </c>
      <c r="E9" s="658"/>
      <c r="H9" s="506">
        <f t="shared" si="1"/>
        <v>4</v>
      </c>
      <c r="I9" s="651" t="s">
        <v>1032</v>
      </c>
      <c r="J9" s="652"/>
      <c r="K9" s="657">
        <v>50850000</v>
      </c>
      <c r="L9" s="658"/>
    </row>
    <row r="10" spans="1:12" x14ac:dyDescent="0.25">
      <c r="A10" s="506">
        <f t="shared" si="0"/>
        <v>5</v>
      </c>
      <c r="B10" s="651" t="s">
        <v>999</v>
      </c>
      <c r="C10" s="652"/>
      <c r="D10" s="657">
        <v>28125000</v>
      </c>
      <c r="E10" s="658"/>
      <c r="H10" s="506">
        <f t="shared" si="1"/>
        <v>5</v>
      </c>
      <c r="I10" s="651" t="s">
        <v>921</v>
      </c>
      <c r="J10" s="652"/>
      <c r="K10" s="657">
        <v>2874500</v>
      </c>
      <c r="L10" s="658"/>
    </row>
    <row r="11" spans="1:12" x14ac:dyDescent="0.25">
      <c r="A11" s="506">
        <f t="shared" si="0"/>
        <v>6</v>
      </c>
      <c r="B11" s="651" t="s">
        <v>862</v>
      </c>
      <c r="C11" s="652"/>
      <c r="D11" s="657">
        <v>28737000</v>
      </c>
      <c r="E11" s="658"/>
      <c r="H11" s="506">
        <f t="shared" si="1"/>
        <v>6</v>
      </c>
      <c r="I11" s="651" t="s">
        <v>988</v>
      </c>
      <c r="J11" s="652"/>
      <c r="K11" s="657">
        <v>24937500</v>
      </c>
      <c r="L11" s="658"/>
    </row>
    <row r="12" spans="1:12" x14ac:dyDescent="0.25">
      <c r="A12" s="506">
        <f t="shared" si="0"/>
        <v>7</v>
      </c>
      <c r="B12" s="651" t="s">
        <v>204</v>
      </c>
      <c r="C12" s="652"/>
      <c r="D12" s="657">
        <v>432525140</v>
      </c>
      <c r="E12" s="658"/>
      <c r="H12" s="506">
        <f t="shared" si="1"/>
        <v>7</v>
      </c>
      <c r="I12" s="651" t="s">
        <v>1033</v>
      </c>
      <c r="J12" s="652"/>
      <c r="K12" s="657">
        <v>83700000</v>
      </c>
      <c r="L12" s="658"/>
    </row>
    <row r="13" spans="1:12" x14ac:dyDescent="0.25">
      <c r="A13" s="506">
        <f t="shared" si="0"/>
        <v>8</v>
      </c>
      <c r="B13" s="651" t="s">
        <v>203</v>
      </c>
      <c r="C13" s="652"/>
      <c r="D13" s="657">
        <v>100050000</v>
      </c>
      <c r="E13" s="658"/>
      <c r="H13" s="506">
        <f t="shared" si="1"/>
        <v>8</v>
      </c>
      <c r="I13" s="651"/>
      <c r="J13" s="652"/>
      <c r="K13" s="657"/>
      <c r="L13" s="658"/>
    </row>
    <row r="14" spans="1:12" x14ac:dyDescent="0.25">
      <c r="A14" s="506">
        <f t="shared" si="0"/>
        <v>9</v>
      </c>
      <c r="B14" s="651" t="s">
        <v>914</v>
      </c>
      <c r="C14" s="652"/>
      <c r="D14" s="657">
        <v>56250000</v>
      </c>
      <c r="E14" s="658"/>
      <c r="H14" s="506">
        <f t="shared" si="1"/>
        <v>9</v>
      </c>
      <c r="I14" s="651"/>
      <c r="J14" s="652"/>
      <c r="K14" s="657"/>
      <c r="L14" s="658"/>
    </row>
    <row r="15" spans="1:12" x14ac:dyDescent="0.25">
      <c r="A15" s="506">
        <f t="shared" si="0"/>
        <v>10</v>
      </c>
      <c r="B15" s="651" t="s">
        <v>529</v>
      </c>
      <c r="C15" s="652"/>
      <c r="D15" s="657">
        <v>28125000</v>
      </c>
      <c r="E15" s="658"/>
      <c r="H15" s="506">
        <f t="shared" si="1"/>
        <v>10</v>
      </c>
      <c r="I15" s="651"/>
      <c r="J15" s="652"/>
      <c r="K15" s="657"/>
      <c r="L15" s="658"/>
    </row>
    <row r="16" spans="1:12" x14ac:dyDescent="0.25">
      <c r="A16" s="506">
        <f t="shared" si="0"/>
        <v>11</v>
      </c>
      <c r="B16" s="651" t="s">
        <v>372</v>
      </c>
      <c r="C16" s="652"/>
      <c r="D16" s="657">
        <v>56574000</v>
      </c>
      <c r="E16" s="658"/>
      <c r="H16" s="506">
        <f t="shared" si="1"/>
        <v>11</v>
      </c>
      <c r="I16" s="651"/>
      <c r="J16" s="652"/>
      <c r="K16" s="657"/>
      <c r="L16" s="658"/>
    </row>
    <row r="17" spans="1:12" x14ac:dyDescent="0.25">
      <c r="A17" s="506">
        <f t="shared" si="0"/>
        <v>12</v>
      </c>
      <c r="B17" s="651" t="s">
        <v>815</v>
      </c>
      <c r="C17" s="652"/>
      <c r="D17" s="657">
        <v>74081500</v>
      </c>
      <c r="E17" s="658"/>
      <c r="H17" s="506">
        <f t="shared" si="1"/>
        <v>12</v>
      </c>
      <c r="I17" s="651"/>
      <c r="J17" s="652"/>
      <c r="K17" s="657"/>
      <c r="L17" s="658"/>
    </row>
    <row r="18" spans="1:12" x14ac:dyDescent="0.25">
      <c r="A18" s="506">
        <f t="shared" si="0"/>
        <v>13</v>
      </c>
      <c r="B18" s="651" t="s">
        <v>1018</v>
      </c>
      <c r="C18" s="652"/>
      <c r="D18" s="657">
        <v>28062500</v>
      </c>
      <c r="E18" s="658"/>
      <c r="H18" s="506">
        <f t="shared" si="1"/>
        <v>13</v>
      </c>
      <c r="I18" s="651"/>
      <c r="J18" s="652"/>
      <c r="K18" s="657"/>
      <c r="L18" s="658"/>
    </row>
    <row r="19" spans="1:12" x14ac:dyDescent="0.25">
      <c r="A19" s="506">
        <f t="shared" si="0"/>
        <v>14</v>
      </c>
      <c r="B19" s="651" t="s">
        <v>741</v>
      </c>
      <c r="C19" s="652"/>
      <c r="D19" s="657">
        <v>158500000</v>
      </c>
      <c r="E19" s="658"/>
      <c r="H19" s="506">
        <f t="shared" si="1"/>
        <v>14</v>
      </c>
      <c r="I19" s="651"/>
      <c r="J19" s="652"/>
      <c r="K19" s="657"/>
      <c r="L19" s="658"/>
    </row>
    <row r="20" spans="1:12" x14ac:dyDescent="0.25">
      <c r="A20" s="506">
        <f t="shared" si="0"/>
        <v>15</v>
      </c>
      <c r="B20" s="651" t="s">
        <v>814</v>
      </c>
      <c r="C20" s="652"/>
      <c r="D20" s="657">
        <v>8350000</v>
      </c>
      <c r="E20" s="658"/>
      <c r="H20" s="506">
        <f t="shared" si="1"/>
        <v>15</v>
      </c>
      <c r="I20" s="651"/>
      <c r="J20" s="652"/>
      <c r="K20" s="657"/>
      <c r="L20" s="658"/>
    </row>
    <row r="21" spans="1:12" x14ac:dyDescent="0.25">
      <c r="A21" s="506">
        <f t="shared" si="0"/>
        <v>16</v>
      </c>
      <c r="B21" s="651" t="s">
        <v>753</v>
      </c>
      <c r="C21" s="652"/>
      <c r="D21" s="657">
        <v>55576800</v>
      </c>
      <c r="E21" s="658"/>
      <c r="H21" s="506">
        <f t="shared" si="1"/>
        <v>16</v>
      </c>
      <c r="I21" s="651"/>
      <c r="J21" s="652"/>
      <c r="K21" s="657"/>
      <c r="L21" s="658"/>
    </row>
    <row r="22" spans="1:12" x14ac:dyDescent="0.25">
      <c r="A22" s="506">
        <f t="shared" si="0"/>
        <v>17</v>
      </c>
      <c r="B22" s="651" t="s">
        <v>1026</v>
      </c>
      <c r="C22" s="652"/>
      <c r="D22" s="657">
        <v>13287000</v>
      </c>
      <c r="E22" s="658"/>
      <c r="H22" s="506">
        <f t="shared" si="1"/>
        <v>17</v>
      </c>
      <c r="I22" s="651"/>
      <c r="J22" s="652"/>
      <c r="K22" s="657"/>
      <c r="L22" s="658"/>
    </row>
    <row r="23" spans="1:12" x14ac:dyDescent="0.25">
      <c r="A23" s="506">
        <f t="shared" si="0"/>
        <v>18</v>
      </c>
      <c r="B23" s="651" t="s">
        <v>922</v>
      </c>
      <c r="C23" s="652"/>
      <c r="D23" s="657">
        <v>27613500</v>
      </c>
      <c r="E23" s="658"/>
      <c r="H23" s="506">
        <f t="shared" si="1"/>
        <v>18</v>
      </c>
      <c r="I23" s="651"/>
      <c r="J23" s="652"/>
      <c r="K23" s="657"/>
      <c r="L23" s="658"/>
    </row>
    <row r="24" spans="1:12" x14ac:dyDescent="0.25">
      <c r="A24" s="506">
        <f t="shared" si="0"/>
        <v>19</v>
      </c>
      <c r="B24" s="651" t="s">
        <v>910</v>
      </c>
      <c r="C24" s="652"/>
      <c r="D24" s="657">
        <v>28125000</v>
      </c>
      <c r="E24" s="658"/>
      <c r="H24" s="506">
        <f t="shared" si="1"/>
        <v>19</v>
      </c>
      <c r="I24" s="651"/>
      <c r="J24" s="652"/>
      <c r="K24" s="657"/>
      <c r="L24" s="658"/>
    </row>
    <row r="25" spans="1:12" x14ac:dyDescent="0.25">
      <c r="A25" s="506">
        <f t="shared" si="0"/>
        <v>20</v>
      </c>
      <c r="B25" s="651" t="s">
        <v>902</v>
      </c>
      <c r="C25" s="652"/>
      <c r="D25" s="657">
        <v>26550000</v>
      </c>
      <c r="E25" s="658"/>
      <c r="H25" s="506">
        <f t="shared" si="1"/>
        <v>20</v>
      </c>
      <c r="I25" s="651"/>
      <c r="J25" s="652"/>
      <c r="K25" s="657"/>
      <c r="L25" s="658"/>
    </row>
    <row r="26" spans="1:12" x14ac:dyDescent="0.25">
      <c r="A26" s="506">
        <f t="shared" si="0"/>
        <v>21</v>
      </c>
      <c r="B26" s="651" t="s">
        <v>1014</v>
      </c>
      <c r="C26" s="652"/>
      <c r="D26" s="657">
        <v>56700000</v>
      </c>
      <c r="E26" s="658"/>
      <c r="H26" s="506">
        <f t="shared" si="1"/>
        <v>21</v>
      </c>
      <c r="I26" s="651"/>
      <c r="J26" s="652"/>
      <c r="K26" s="657"/>
      <c r="L26" s="658"/>
    </row>
    <row r="27" spans="1:12" x14ac:dyDescent="0.25">
      <c r="A27" s="506">
        <f t="shared" si="0"/>
        <v>22</v>
      </c>
      <c r="B27" s="651" t="s">
        <v>996</v>
      </c>
      <c r="C27" s="652"/>
      <c r="D27" s="657">
        <v>27000000</v>
      </c>
      <c r="E27" s="658"/>
      <c r="H27" s="510"/>
      <c r="I27" s="510"/>
      <c r="J27" s="510"/>
      <c r="K27" s="512"/>
      <c r="L27" s="512"/>
    </row>
    <row r="28" spans="1:12" x14ac:dyDescent="0.25">
      <c r="A28" s="506">
        <f t="shared" si="0"/>
        <v>23</v>
      </c>
      <c r="B28" s="651" t="s">
        <v>1034</v>
      </c>
      <c r="C28" s="652"/>
      <c r="D28" s="657">
        <v>27000000</v>
      </c>
      <c r="E28" s="658"/>
      <c r="H28" s="510"/>
      <c r="I28" s="510"/>
      <c r="J28" s="510"/>
      <c r="K28" s="512"/>
      <c r="L28" s="512"/>
    </row>
    <row r="29" spans="1:12" x14ac:dyDescent="0.25">
      <c r="A29" s="506">
        <f t="shared" si="0"/>
        <v>24</v>
      </c>
      <c r="B29" s="651" t="s">
        <v>1037</v>
      </c>
      <c r="C29" s="652"/>
      <c r="D29" s="657">
        <v>23785650</v>
      </c>
      <c r="E29" s="658"/>
      <c r="H29" s="510"/>
      <c r="I29" s="510"/>
      <c r="J29" s="510"/>
      <c r="K29" s="512"/>
      <c r="L29" s="512"/>
    </row>
    <row r="32" spans="1:12" ht="14.45" customHeight="1" x14ac:dyDescent="0.25">
      <c r="B32" s="659" t="s">
        <v>1035</v>
      </c>
      <c r="C32" s="659"/>
      <c r="D32" s="660">
        <f>SUM(D6:E29)</f>
        <v>1484864090</v>
      </c>
      <c r="E32" s="659"/>
      <c r="I32" s="659" t="s">
        <v>1036</v>
      </c>
      <c r="J32" s="659"/>
      <c r="K32" s="660">
        <f>SUM(K6:L26)</f>
        <v>896199300</v>
      </c>
      <c r="L32" s="659"/>
    </row>
    <row r="33" spans="2:12" ht="14.45" customHeight="1" x14ac:dyDescent="0.25">
      <c r="B33" s="659"/>
      <c r="C33" s="659"/>
      <c r="D33" s="659"/>
      <c r="E33" s="659"/>
      <c r="I33" s="659"/>
      <c r="J33" s="659"/>
      <c r="K33" s="659"/>
      <c r="L33" s="659"/>
    </row>
    <row r="37" spans="2:12" x14ac:dyDescent="0.25">
      <c r="E37" s="659" t="s">
        <v>1038</v>
      </c>
      <c r="F37" s="659"/>
      <c r="G37" s="660">
        <f>D32-K32</f>
        <v>588664790</v>
      </c>
      <c r="H37" s="659"/>
    </row>
    <row r="38" spans="2:12" x14ac:dyDescent="0.25">
      <c r="E38" s="659"/>
      <c r="F38" s="659"/>
      <c r="G38" s="659"/>
      <c r="H38" s="659"/>
    </row>
  </sheetData>
  <mergeCells count="103">
    <mergeCell ref="E37:F38"/>
    <mergeCell ref="G37:H38"/>
    <mergeCell ref="B29:C29"/>
    <mergeCell ref="D29:E29"/>
    <mergeCell ref="K13:L13"/>
    <mergeCell ref="I13:J13"/>
    <mergeCell ref="B13:C13"/>
    <mergeCell ref="B27:C27"/>
    <mergeCell ref="B28:C28"/>
    <mergeCell ref="D27:E27"/>
    <mergeCell ref="D28:E28"/>
    <mergeCell ref="I26:J26"/>
    <mergeCell ref="K26:L26"/>
    <mergeCell ref="I32:J33"/>
    <mergeCell ref="K32:L33"/>
    <mergeCell ref="I23:J23"/>
    <mergeCell ref="K23:L23"/>
    <mergeCell ref="I24:J24"/>
    <mergeCell ref="K24:L24"/>
    <mergeCell ref="I25:J25"/>
    <mergeCell ref="K25:L25"/>
    <mergeCell ref="I20:J20"/>
    <mergeCell ref="K20:L20"/>
    <mergeCell ref="I21:J21"/>
    <mergeCell ref="K21:L21"/>
    <mergeCell ref="I22:J22"/>
    <mergeCell ref="K22:L22"/>
    <mergeCell ref="I17:J17"/>
    <mergeCell ref="K17:L17"/>
    <mergeCell ref="I18:J18"/>
    <mergeCell ref="K18:L18"/>
    <mergeCell ref="I19:J19"/>
    <mergeCell ref="K19:L19"/>
    <mergeCell ref="I14:J14"/>
    <mergeCell ref="K14:L14"/>
    <mergeCell ref="I15:J15"/>
    <mergeCell ref="K15:L15"/>
    <mergeCell ref="I16:J16"/>
    <mergeCell ref="K16:L16"/>
    <mergeCell ref="I11:J11"/>
    <mergeCell ref="K11:L11"/>
    <mergeCell ref="I12:J12"/>
    <mergeCell ref="K12:L12"/>
    <mergeCell ref="I8:J8"/>
    <mergeCell ref="K8:L8"/>
    <mergeCell ref="I9:J9"/>
    <mergeCell ref="K9:L9"/>
    <mergeCell ref="I10:J10"/>
    <mergeCell ref="K10:L10"/>
    <mergeCell ref="I4:J5"/>
    <mergeCell ref="K4:L5"/>
    <mergeCell ref="I6:J6"/>
    <mergeCell ref="K6:L6"/>
    <mergeCell ref="I7:J7"/>
    <mergeCell ref="K7:L7"/>
    <mergeCell ref="B32:C33"/>
    <mergeCell ref="D32:E33"/>
    <mergeCell ref="A2:E2"/>
    <mergeCell ref="H4:H5"/>
    <mergeCell ref="B17:C17"/>
    <mergeCell ref="B16:C16"/>
    <mergeCell ref="B15:C15"/>
    <mergeCell ref="B14:C14"/>
    <mergeCell ref="D25:E25"/>
    <mergeCell ref="D26:E26"/>
    <mergeCell ref="D19:E19"/>
    <mergeCell ref="D20:E20"/>
    <mergeCell ref="D21:E21"/>
    <mergeCell ref="D22:E22"/>
    <mergeCell ref="D23:E23"/>
    <mergeCell ref="D24:E24"/>
    <mergeCell ref="D13:E13"/>
    <mergeCell ref="D14:E14"/>
    <mergeCell ref="D15:E15"/>
    <mergeCell ref="D16:E16"/>
    <mergeCell ref="D17:E17"/>
    <mergeCell ref="D18:E18"/>
    <mergeCell ref="D6:E6"/>
    <mergeCell ref="D7:E7"/>
    <mergeCell ref="D12:E12"/>
    <mergeCell ref="B24:C24"/>
    <mergeCell ref="B25:C25"/>
    <mergeCell ref="B26:C26"/>
    <mergeCell ref="B18:C18"/>
    <mergeCell ref="B19:C19"/>
    <mergeCell ref="B20:C20"/>
    <mergeCell ref="B21:C21"/>
    <mergeCell ref="B22:C22"/>
    <mergeCell ref="B23:C23"/>
    <mergeCell ref="B12:C12"/>
    <mergeCell ref="B6:C6"/>
    <mergeCell ref="B7:C7"/>
    <mergeCell ref="B8:C8"/>
    <mergeCell ref="B9:C9"/>
    <mergeCell ref="B10:C10"/>
    <mergeCell ref="B11:C11"/>
    <mergeCell ref="A4:A5"/>
    <mergeCell ref="B4:C5"/>
    <mergeCell ref="D4:E5"/>
    <mergeCell ref="D8:E8"/>
    <mergeCell ref="D9:E9"/>
    <mergeCell ref="D10:E10"/>
    <mergeCell ref="D11:E11"/>
  </mergeCells>
  <pageMargins left="0.7" right="0.7" top="0.75" bottom="0.75" header="0.3" footer="0.3"/>
  <pageSetup paperSize="9" scale="90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48"/>
  <sheetViews>
    <sheetView topLeftCell="A26" workbookViewId="0">
      <selection activeCell="D44" sqref="D44:E45"/>
    </sheetView>
  </sheetViews>
  <sheetFormatPr baseColWidth="10" defaultRowHeight="15" x14ac:dyDescent="0.25"/>
  <cols>
    <col min="1" max="1" width="9" customWidth="1"/>
    <col min="3" max="3" width="13.140625" customWidth="1"/>
    <col min="8" max="8" width="10.7109375" customWidth="1"/>
  </cols>
  <sheetData>
    <row r="2" spans="1:8" x14ac:dyDescent="0.25">
      <c r="C2" s="707" t="s">
        <v>599</v>
      </c>
      <c r="D2" s="707"/>
      <c r="E2" s="707"/>
    </row>
    <row r="4" spans="1:8" x14ac:dyDescent="0.25">
      <c r="A4" s="667" t="s">
        <v>281</v>
      </c>
      <c r="B4" s="667" t="s">
        <v>0</v>
      </c>
      <c r="C4" s="667" t="s">
        <v>79</v>
      </c>
      <c r="D4" s="680"/>
      <c r="E4" s="667" t="s">
        <v>5</v>
      </c>
      <c r="F4" s="680"/>
      <c r="G4" s="667" t="s">
        <v>107</v>
      </c>
      <c r="H4" s="667" t="s">
        <v>9</v>
      </c>
    </row>
    <row r="5" spans="1:8" x14ac:dyDescent="0.25">
      <c r="A5" s="667"/>
      <c r="B5" s="667"/>
      <c r="C5" s="681"/>
      <c r="D5" s="682"/>
      <c r="E5" s="681"/>
      <c r="F5" s="682"/>
      <c r="G5" s="681"/>
      <c r="H5" s="681"/>
    </row>
    <row r="6" spans="1:8" x14ac:dyDescent="0.25">
      <c r="A6" s="345">
        <v>1</v>
      </c>
      <c r="B6" s="93" t="s">
        <v>222</v>
      </c>
      <c r="C6" s="651">
        <v>700</v>
      </c>
      <c r="D6" s="652"/>
      <c r="E6" s="678">
        <v>650</v>
      </c>
      <c r="F6" s="679"/>
      <c r="G6" s="15">
        <f t="shared" ref="G6:G13" si="0">C6*E6</f>
        <v>455000</v>
      </c>
      <c r="H6" s="209">
        <v>45597</v>
      </c>
    </row>
    <row r="7" spans="1:8" x14ac:dyDescent="0.25">
      <c r="A7" s="345">
        <f>A6+1</f>
        <v>2</v>
      </c>
      <c r="B7" s="93" t="s">
        <v>78</v>
      </c>
      <c r="C7" s="651">
        <v>700</v>
      </c>
      <c r="D7" s="652"/>
      <c r="E7" s="678">
        <v>650</v>
      </c>
      <c r="F7" s="679"/>
      <c r="G7" s="15">
        <f t="shared" si="0"/>
        <v>455000</v>
      </c>
      <c r="H7" s="209">
        <v>45597</v>
      </c>
    </row>
    <row r="8" spans="1:8" x14ac:dyDescent="0.25">
      <c r="A8" s="345">
        <f t="shared" ref="A8:A13" si="1">A7+1</f>
        <v>3</v>
      </c>
      <c r="B8" s="93" t="s">
        <v>223</v>
      </c>
      <c r="C8" s="651">
        <v>700</v>
      </c>
      <c r="D8" s="652"/>
      <c r="E8" s="678">
        <v>650</v>
      </c>
      <c r="F8" s="679"/>
      <c r="G8" s="15">
        <f t="shared" si="0"/>
        <v>455000</v>
      </c>
      <c r="H8" s="209">
        <v>45597</v>
      </c>
    </row>
    <row r="9" spans="1:8" x14ac:dyDescent="0.25">
      <c r="A9" s="345">
        <f t="shared" si="1"/>
        <v>4</v>
      </c>
      <c r="B9" s="93" t="s">
        <v>594</v>
      </c>
      <c r="C9" s="651">
        <v>700</v>
      </c>
      <c r="D9" s="652"/>
      <c r="E9" s="678">
        <v>650</v>
      </c>
      <c r="F9" s="679"/>
      <c r="G9" s="15">
        <f t="shared" si="0"/>
        <v>455000</v>
      </c>
      <c r="H9" s="209">
        <v>45597</v>
      </c>
    </row>
    <row r="10" spans="1:8" x14ac:dyDescent="0.25">
      <c r="A10" s="345">
        <f t="shared" si="1"/>
        <v>5</v>
      </c>
      <c r="B10" s="93" t="s">
        <v>595</v>
      </c>
      <c r="C10" s="651">
        <v>800</v>
      </c>
      <c r="D10" s="652"/>
      <c r="E10" s="678">
        <v>650</v>
      </c>
      <c r="F10" s="679"/>
      <c r="G10" s="15">
        <f t="shared" si="0"/>
        <v>520000</v>
      </c>
      <c r="H10" s="11">
        <v>45597</v>
      </c>
    </row>
    <row r="11" spans="1:8" x14ac:dyDescent="0.25">
      <c r="A11" s="345">
        <f t="shared" si="1"/>
        <v>6</v>
      </c>
      <c r="B11" s="93" t="s">
        <v>596</v>
      </c>
      <c r="C11" s="651">
        <v>700</v>
      </c>
      <c r="D11" s="652"/>
      <c r="E11" s="678">
        <v>650</v>
      </c>
      <c r="F11" s="679"/>
      <c r="G11" s="15">
        <f t="shared" si="0"/>
        <v>455000</v>
      </c>
      <c r="H11" s="11">
        <v>45597</v>
      </c>
    </row>
    <row r="12" spans="1:8" x14ac:dyDescent="0.25">
      <c r="A12" s="345">
        <f t="shared" si="1"/>
        <v>7</v>
      </c>
      <c r="B12" s="10" t="s">
        <v>597</v>
      </c>
      <c r="C12" s="683">
        <v>800</v>
      </c>
      <c r="D12" s="683"/>
      <c r="E12" s="670">
        <v>650</v>
      </c>
      <c r="F12" s="670"/>
      <c r="G12" s="15">
        <f t="shared" si="0"/>
        <v>520000</v>
      </c>
      <c r="H12" s="11">
        <v>45597</v>
      </c>
    </row>
    <row r="13" spans="1:8" x14ac:dyDescent="0.25">
      <c r="A13" s="345">
        <f t="shared" si="1"/>
        <v>8</v>
      </c>
      <c r="B13" s="10" t="s">
        <v>376</v>
      </c>
      <c r="C13" s="683">
        <v>900</v>
      </c>
      <c r="D13" s="683"/>
      <c r="E13" s="670">
        <v>650</v>
      </c>
      <c r="F13" s="670"/>
      <c r="G13" s="15">
        <f t="shared" si="0"/>
        <v>585000</v>
      </c>
      <c r="H13" s="11">
        <v>45598</v>
      </c>
    </row>
    <row r="14" spans="1:8" x14ac:dyDescent="0.25">
      <c r="B14" s="67"/>
      <c r="C14" s="674">
        <f>SUM(C6:D13)</f>
        <v>6000</v>
      </c>
      <c r="D14" s="674"/>
      <c r="E14" s="710" t="s">
        <v>32</v>
      </c>
      <c r="F14" s="710"/>
      <c r="G14" s="169"/>
      <c r="H14" s="170"/>
    </row>
    <row r="17" spans="1:8" x14ac:dyDescent="0.25">
      <c r="C17" s="703" t="s">
        <v>111</v>
      </c>
      <c r="D17" s="704">
        <f>SUM(G6:G13)</f>
        <v>3900000</v>
      </c>
      <c r="E17" s="705"/>
    </row>
    <row r="18" spans="1:8" x14ac:dyDescent="0.25">
      <c r="C18" s="703"/>
      <c r="D18" s="705"/>
      <c r="E18" s="705"/>
    </row>
    <row r="22" spans="1:8" x14ac:dyDescent="0.25">
      <c r="C22" s="707" t="s">
        <v>686</v>
      </c>
      <c r="D22" s="707"/>
      <c r="E22" s="707"/>
    </row>
    <row r="24" spans="1:8" x14ac:dyDescent="0.25">
      <c r="A24" s="667" t="s">
        <v>281</v>
      </c>
      <c r="B24" s="667" t="s">
        <v>0</v>
      </c>
      <c r="C24" s="667" t="s">
        <v>79</v>
      </c>
      <c r="D24" s="680"/>
      <c r="E24" s="667" t="s">
        <v>5</v>
      </c>
      <c r="F24" s="680"/>
      <c r="G24" s="667" t="s">
        <v>107</v>
      </c>
      <c r="H24" s="667" t="s">
        <v>9</v>
      </c>
    </row>
    <row r="25" spans="1:8" x14ac:dyDescent="0.25">
      <c r="A25" s="667"/>
      <c r="B25" s="667"/>
      <c r="C25" s="681"/>
      <c r="D25" s="682"/>
      <c r="E25" s="681"/>
      <c r="F25" s="682"/>
      <c r="G25" s="681"/>
      <c r="H25" s="681"/>
    </row>
    <row r="26" spans="1:8" x14ac:dyDescent="0.25">
      <c r="A26" s="371">
        <v>1</v>
      </c>
      <c r="B26" s="93" t="s">
        <v>222</v>
      </c>
      <c r="C26" s="651">
        <v>700</v>
      </c>
      <c r="D26" s="652"/>
      <c r="E26" s="678">
        <v>670</v>
      </c>
      <c r="F26" s="679"/>
      <c r="G26" s="15">
        <f t="shared" ref="G26:G37" si="2">C26*E26</f>
        <v>469000</v>
      </c>
      <c r="H26" s="209">
        <v>45627</v>
      </c>
    </row>
    <row r="27" spans="1:8" x14ac:dyDescent="0.25">
      <c r="A27" s="371">
        <f>A26+1</f>
        <v>2</v>
      </c>
      <c r="B27" s="93" t="s">
        <v>353</v>
      </c>
      <c r="C27" s="651">
        <v>700</v>
      </c>
      <c r="D27" s="652"/>
      <c r="E27" s="678">
        <v>670</v>
      </c>
      <c r="F27" s="679"/>
      <c r="G27" s="15">
        <f t="shared" si="2"/>
        <v>469000</v>
      </c>
      <c r="H27" s="209">
        <v>45629</v>
      </c>
    </row>
    <row r="28" spans="1:8" x14ac:dyDescent="0.25">
      <c r="A28" s="371">
        <f t="shared" ref="A28:A37" si="3">A27+1</f>
        <v>3</v>
      </c>
      <c r="B28" s="93" t="s">
        <v>249</v>
      </c>
      <c r="C28" s="651">
        <v>700</v>
      </c>
      <c r="D28" s="652"/>
      <c r="E28" s="678">
        <v>670</v>
      </c>
      <c r="F28" s="679"/>
      <c r="G28" s="15">
        <f t="shared" si="2"/>
        <v>469000</v>
      </c>
      <c r="H28" s="209">
        <v>45638</v>
      </c>
    </row>
    <row r="29" spans="1:8" x14ac:dyDescent="0.25">
      <c r="A29" s="371">
        <f t="shared" si="3"/>
        <v>4</v>
      </c>
      <c r="B29" s="93" t="s">
        <v>223</v>
      </c>
      <c r="C29" s="651">
        <v>300</v>
      </c>
      <c r="D29" s="652"/>
      <c r="E29" s="678">
        <v>670</v>
      </c>
      <c r="F29" s="679"/>
      <c r="G29" s="15">
        <f t="shared" si="2"/>
        <v>201000</v>
      </c>
      <c r="H29" s="209">
        <v>45640</v>
      </c>
    </row>
    <row r="30" spans="1:8" x14ac:dyDescent="0.25">
      <c r="A30" s="371">
        <f t="shared" si="3"/>
        <v>5</v>
      </c>
      <c r="B30" s="93" t="s">
        <v>479</v>
      </c>
      <c r="C30" s="651">
        <v>200</v>
      </c>
      <c r="D30" s="652"/>
      <c r="E30" s="678">
        <v>670</v>
      </c>
      <c r="F30" s="679"/>
      <c r="G30" s="15">
        <f t="shared" si="2"/>
        <v>134000</v>
      </c>
      <c r="H30" s="11">
        <v>45644</v>
      </c>
    </row>
    <row r="31" spans="1:8" x14ac:dyDescent="0.25">
      <c r="A31" s="371">
        <f t="shared" si="3"/>
        <v>6</v>
      </c>
      <c r="B31" s="93" t="s">
        <v>371</v>
      </c>
      <c r="C31" s="651">
        <v>200</v>
      </c>
      <c r="D31" s="652"/>
      <c r="E31" s="678">
        <v>670</v>
      </c>
      <c r="F31" s="679"/>
      <c r="G31" s="15">
        <f t="shared" si="2"/>
        <v>134000</v>
      </c>
      <c r="H31" s="11">
        <v>45644</v>
      </c>
    </row>
    <row r="32" spans="1:8" x14ac:dyDescent="0.25">
      <c r="A32" s="371">
        <f t="shared" si="3"/>
        <v>7</v>
      </c>
      <c r="B32" s="10" t="s">
        <v>412</v>
      </c>
      <c r="C32" s="683">
        <v>700</v>
      </c>
      <c r="D32" s="683"/>
      <c r="E32" s="670">
        <v>650</v>
      </c>
      <c r="F32" s="670"/>
      <c r="G32" s="15">
        <f t="shared" si="2"/>
        <v>455000</v>
      </c>
      <c r="H32" s="11" t="s">
        <v>866</v>
      </c>
    </row>
    <row r="33" spans="1:8" x14ac:dyDescent="0.25">
      <c r="A33" s="455">
        <f t="shared" si="3"/>
        <v>8</v>
      </c>
      <c r="B33" s="10" t="s">
        <v>867</v>
      </c>
      <c r="C33" s="683">
        <v>250</v>
      </c>
      <c r="D33" s="683"/>
      <c r="E33" s="670">
        <v>670</v>
      </c>
      <c r="F33" s="670"/>
      <c r="G33" s="15">
        <f t="shared" si="2"/>
        <v>167500</v>
      </c>
      <c r="H33" s="11" t="s">
        <v>868</v>
      </c>
    </row>
    <row r="34" spans="1:8" x14ac:dyDescent="0.25">
      <c r="A34" s="455">
        <f t="shared" si="3"/>
        <v>9</v>
      </c>
      <c r="B34" s="10" t="s">
        <v>869</v>
      </c>
      <c r="C34" s="683">
        <v>700</v>
      </c>
      <c r="D34" s="683"/>
      <c r="E34" s="670">
        <v>670</v>
      </c>
      <c r="F34" s="670"/>
      <c r="G34" s="15">
        <f t="shared" si="2"/>
        <v>469000</v>
      </c>
      <c r="H34" s="11" t="s">
        <v>868</v>
      </c>
    </row>
    <row r="35" spans="1:8" x14ac:dyDescent="0.25">
      <c r="A35" s="455">
        <f t="shared" si="3"/>
        <v>10</v>
      </c>
      <c r="B35" s="10" t="s">
        <v>870</v>
      </c>
      <c r="C35" s="683">
        <v>800</v>
      </c>
      <c r="D35" s="683"/>
      <c r="E35" s="670">
        <v>670</v>
      </c>
      <c r="F35" s="670"/>
      <c r="G35" s="15">
        <f t="shared" si="2"/>
        <v>536000</v>
      </c>
      <c r="H35" s="11" t="s">
        <v>868</v>
      </c>
    </row>
    <row r="36" spans="1:8" x14ac:dyDescent="0.25">
      <c r="A36" s="455">
        <f t="shared" si="3"/>
        <v>11</v>
      </c>
      <c r="B36" s="10" t="s">
        <v>867</v>
      </c>
      <c r="C36" s="683">
        <v>700</v>
      </c>
      <c r="D36" s="683"/>
      <c r="E36" s="670">
        <v>670</v>
      </c>
      <c r="F36" s="670"/>
      <c r="G36" s="15">
        <f t="shared" si="2"/>
        <v>469000</v>
      </c>
      <c r="H36" s="11">
        <v>45657</v>
      </c>
    </row>
    <row r="37" spans="1:8" x14ac:dyDescent="0.25">
      <c r="A37" s="455">
        <f t="shared" si="3"/>
        <v>12</v>
      </c>
      <c r="B37" s="10" t="s">
        <v>871</v>
      </c>
      <c r="C37" s="683">
        <v>700</v>
      </c>
      <c r="D37" s="683"/>
      <c r="E37" s="670">
        <v>670</v>
      </c>
      <c r="F37" s="670"/>
      <c r="G37" s="15">
        <f t="shared" si="2"/>
        <v>469000</v>
      </c>
      <c r="H37" s="11">
        <v>45657</v>
      </c>
    </row>
    <row r="38" spans="1:8" x14ac:dyDescent="0.25">
      <c r="B38" s="67"/>
      <c r="C38" s="708">
        <f>SUM(C26:D37)</f>
        <v>6650</v>
      </c>
      <c r="D38" s="708"/>
      <c r="E38" s="709"/>
      <c r="F38" s="709"/>
      <c r="G38" s="169"/>
      <c r="H38" s="170"/>
    </row>
    <row r="41" spans="1:8" x14ac:dyDescent="0.25">
      <c r="C41" s="703" t="s">
        <v>111</v>
      </c>
      <c r="D41" s="704">
        <f>SUM(G26:G37)</f>
        <v>4441500</v>
      </c>
      <c r="E41" s="705"/>
    </row>
    <row r="42" spans="1:8" x14ac:dyDescent="0.25">
      <c r="C42" s="703"/>
      <c r="D42" s="705"/>
      <c r="E42" s="705"/>
    </row>
    <row r="44" spans="1:8" x14ac:dyDescent="0.25">
      <c r="C44" s="703" t="s">
        <v>7</v>
      </c>
      <c r="D44" s="704">
        <v>4441500</v>
      </c>
      <c r="E44" s="705"/>
    </row>
    <row r="45" spans="1:8" x14ac:dyDescent="0.25">
      <c r="C45" s="703"/>
      <c r="D45" s="705"/>
      <c r="E45" s="705"/>
    </row>
    <row r="47" spans="1:8" x14ac:dyDescent="0.25">
      <c r="C47" s="703" t="s">
        <v>71</v>
      </c>
      <c r="D47" s="704">
        <f>D41-D44</f>
        <v>0</v>
      </c>
      <c r="E47" s="705"/>
    </row>
    <row r="48" spans="1:8" x14ac:dyDescent="0.25">
      <c r="C48" s="703"/>
      <c r="D48" s="705"/>
      <c r="E48" s="705"/>
    </row>
  </sheetData>
  <mergeCells count="66">
    <mergeCell ref="C31:D31"/>
    <mergeCell ref="E31:F31"/>
    <mergeCell ref="C32:D32"/>
    <mergeCell ref="E32:F32"/>
    <mergeCell ref="C33:D33"/>
    <mergeCell ref="E33:F33"/>
    <mergeCell ref="C28:D28"/>
    <mergeCell ref="E28:F28"/>
    <mergeCell ref="C29:D29"/>
    <mergeCell ref="E29:F29"/>
    <mergeCell ref="C30:D30"/>
    <mergeCell ref="E30:F30"/>
    <mergeCell ref="G24:G25"/>
    <mergeCell ref="H24:H25"/>
    <mergeCell ref="C26:D26"/>
    <mergeCell ref="E26:F26"/>
    <mergeCell ref="C27:D27"/>
    <mergeCell ref="E27:F27"/>
    <mergeCell ref="C22:E22"/>
    <mergeCell ref="A24:A25"/>
    <mergeCell ref="B24:B25"/>
    <mergeCell ref="C24:D25"/>
    <mergeCell ref="E24:F25"/>
    <mergeCell ref="H4:H5"/>
    <mergeCell ref="A4:A5"/>
    <mergeCell ref="B4:B5"/>
    <mergeCell ref="C4:D5"/>
    <mergeCell ref="E4:F5"/>
    <mergeCell ref="G4:G5"/>
    <mergeCell ref="C14:D14"/>
    <mergeCell ref="E14:F14"/>
    <mergeCell ref="C17:C18"/>
    <mergeCell ref="D17:E18"/>
    <mergeCell ref="C9:D9"/>
    <mergeCell ref="E9:F9"/>
    <mergeCell ref="C10:D10"/>
    <mergeCell ref="E10:F10"/>
    <mergeCell ref="C11:D11"/>
    <mergeCell ref="E11:F11"/>
    <mergeCell ref="C2:E2"/>
    <mergeCell ref="C13:D13"/>
    <mergeCell ref="E13:F13"/>
    <mergeCell ref="C12:D12"/>
    <mergeCell ref="E12:F12"/>
    <mergeCell ref="C6:D6"/>
    <mergeCell ref="E6:F6"/>
    <mergeCell ref="C7:D7"/>
    <mergeCell ref="E7:F7"/>
    <mergeCell ref="C8:D8"/>
    <mergeCell ref="E8:F8"/>
    <mergeCell ref="C44:C45"/>
    <mergeCell ref="D44:E45"/>
    <mergeCell ref="C47:C48"/>
    <mergeCell ref="D47:E48"/>
    <mergeCell ref="C34:D34"/>
    <mergeCell ref="C35:D35"/>
    <mergeCell ref="C36:D36"/>
    <mergeCell ref="C37:D37"/>
    <mergeCell ref="E34:F34"/>
    <mergeCell ref="E35:F35"/>
    <mergeCell ref="E36:F36"/>
    <mergeCell ref="E37:F37"/>
    <mergeCell ref="C38:D38"/>
    <mergeCell ref="E38:F38"/>
    <mergeCell ref="C41:C42"/>
    <mergeCell ref="D41:E42"/>
  </mergeCells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5"/>
  <sheetViews>
    <sheetView topLeftCell="A18" workbookViewId="0">
      <selection activeCell="D43" sqref="D43"/>
    </sheetView>
  </sheetViews>
  <sheetFormatPr baseColWidth="10" defaultRowHeight="15" x14ac:dyDescent="0.25"/>
  <cols>
    <col min="2" max="2" width="11.140625" customWidth="1"/>
    <col min="3" max="3" width="14.28515625" customWidth="1"/>
  </cols>
  <sheetData>
    <row r="1" spans="1:8" x14ac:dyDescent="0.25">
      <c r="A1" s="667" t="s">
        <v>281</v>
      </c>
      <c r="B1" s="667" t="s">
        <v>0</v>
      </c>
      <c r="C1" s="667" t="s">
        <v>79</v>
      </c>
      <c r="D1" s="680"/>
      <c r="E1" s="667" t="s">
        <v>5</v>
      </c>
      <c r="F1" s="680"/>
      <c r="G1" s="667" t="s">
        <v>107</v>
      </c>
      <c r="H1" s="667" t="s">
        <v>9</v>
      </c>
    </row>
    <row r="2" spans="1:8" x14ac:dyDescent="0.25">
      <c r="A2" s="667"/>
      <c r="B2" s="667"/>
      <c r="C2" s="681"/>
      <c r="D2" s="682"/>
      <c r="E2" s="681"/>
      <c r="F2" s="682"/>
      <c r="G2" s="681"/>
      <c r="H2" s="681"/>
    </row>
    <row r="3" spans="1:8" x14ac:dyDescent="0.25">
      <c r="A3" s="488">
        <v>1</v>
      </c>
      <c r="B3" s="93" t="s">
        <v>984</v>
      </c>
      <c r="C3" s="651">
        <v>750</v>
      </c>
      <c r="D3" s="652"/>
      <c r="E3" s="678">
        <v>650</v>
      </c>
      <c r="F3" s="679"/>
      <c r="G3" s="15">
        <f>C3*E3</f>
        <v>487500</v>
      </c>
      <c r="H3" s="209">
        <v>45708</v>
      </c>
    </row>
    <row r="4" spans="1:8" x14ac:dyDescent="0.25">
      <c r="A4" s="488">
        <f t="shared" ref="A4:A9" si="0">A3+1</f>
        <v>2</v>
      </c>
      <c r="B4" s="93"/>
      <c r="C4" s="651"/>
      <c r="D4" s="652"/>
      <c r="E4" s="678"/>
      <c r="F4" s="679"/>
      <c r="G4" s="15"/>
      <c r="H4" s="209"/>
    </row>
    <row r="5" spans="1:8" x14ac:dyDescent="0.25">
      <c r="A5" s="488">
        <f t="shared" si="0"/>
        <v>3</v>
      </c>
      <c r="B5" s="93"/>
      <c r="C5" s="651"/>
      <c r="D5" s="652"/>
      <c r="E5" s="678"/>
      <c r="F5" s="679"/>
      <c r="G5" s="15"/>
      <c r="H5" s="209"/>
    </row>
    <row r="6" spans="1:8" x14ac:dyDescent="0.25">
      <c r="A6" s="488">
        <f t="shared" si="0"/>
        <v>4</v>
      </c>
      <c r="B6" s="93"/>
      <c r="C6" s="651"/>
      <c r="D6" s="652"/>
      <c r="E6" s="678"/>
      <c r="F6" s="679"/>
      <c r="G6" s="15"/>
      <c r="H6" s="209"/>
    </row>
    <row r="7" spans="1:8" x14ac:dyDescent="0.25">
      <c r="A7" s="488">
        <f t="shared" si="0"/>
        <v>5</v>
      </c>
      <c r="B7" s="93"/>
      <c r="C7" s="651"/>
      <c r="D7" s="652"/>
      <c r="E7" s="678"/>
      <c r="F7" s="679"/>
      <c r="G7" s="15"/>
      <c r="H7" s="11"/>
    </row>
    <row r="8" spans="1:8" x14ac:dyDescent="0.25">
      <c r="A8" s="488">
        <f t="shared" si="0"/>
        <v>6</v>
      </c>
      <c r="B8" s="93"/>
      <c r="C8" s="651"/>
      <c r="D8" s="652"/>
      <c r="E8" s="678"/>
      <c r="F8" s="679"/>
      <c r="G8" s="15"/>
      <c r="H8" s="11"/>
    </row>
    <row r="9" spans="1:8" x14ac:dyDescent="0.25">
      <c r="A9" s="488">
        <f t="shared" si="0"/>
        <v>7</v>
      </c>
      <c r="B9" s="10"/>
      <c r="C9" s="683"/>
      <c r="D9" s="683"/>
      <c r="E9" s="670"/>
      <c r="F9" s="670"/>
      <c r="G9" s="15"/>
      <c r="H9" s="11"/>
    </row>
    <row r="10" spans="1:8" x14ac:dyDescent="0.25">
      <c r="A10" s="10"/>
      <c r="B10" s="33"/>
      <c r="C10" s="683">
        <f>SUM(C3:D8)</f>
        <v>750</v>
      </c>
      <c r="D10" s="683"/>
      <c r="E10" s="670"/>
      <c r="F10" s="670"/>
      <c r="G10" s="15"/>
      <c r="H10" s="11"/>
    </row>
    <row r="13" spans="1:8" x14ac:dyDescent="0.25">
      <c r="C13" s="703" t="s">
        <v>111</v>
      </c>
      <c r="D13" s="704">
        <f>SUM(G3:G8)</f>
        <v>487500</v>
      </c>
      <c r="E13" s="705"/>
    </row>
    <row r="14" spans="1:8" x14ac:dyDescent="0.25">
      <c r="C14" s="703"/>
      <c r="D14" s="705"/>
      <c r="E14" s="705"/>
    </row>
    <row r="16" spans="1:8" x14ac:dyDescent="0.25">
      <c r="C16" s="703" t="s">
        <v>105</v>
      </c>
      <c r="D16" s="704">
        <v>487500</v>
      </c>
      <c r="E16" s="705"/>
    </row>
    <row r="17" spans="1:8" x14ac:dyDescent="0.25">
      <c r="C17" s="703"/>
      <c r="D17" s="705"/>
      <c r="E17" s="705"/>
    </row>
    <row r="19" spans="1:8" x14ac:dyDescent="0.25">
      <c r="C19" s="703" t="s">
        <v>71</v>
      </c>
      <c r="D19" s="704">
        <f>D13-D16</f>
        <v>0</v>
      </c>
      <c r="E19" s="705"/>
    </row>
    <row r="20" spans="1:8" x14ac:dyDescent="0.25">
      <c r="C20" s="703"/>
      <c r="D20" s="705"/>
      <c r="E20" s="705"/>
    </row>
    <row r="26" spans="1:8" x14ac:dyDescent="0.25">
      <c r="A26" s="667" t="s">
        <v>281</v>
      </c>
      <c r="B26" s="667" t="s">
        <v>0</v>
      </c>
      <c r="C26" s="667" t="s">
        <v>79</v>
      </c>
      <c r="D26" s="680"/>
      <c r="E26" s="667" t="s">
        <v>5</v>
      </c>
      <c r="F26" s="680"/>
      <c r="G26" s="667" t="s">
        <v>107</v>
      </c>
      <c r="H26" s="667" t="s">
        <v>9</v>
      </c>
    </row>
    <row r="27" spans="1:8" x14ac:dyDescent="0.25">
      <c r="A27" s="667"/>
      <c r="B27" s="667"/>
      <c r="C27" s="681"/>
      <c r="D27" s="682"/>
      <c r="E27" s="681"/>
      <c r="F27" s="682"/>
      <c r="G27" s="681"/>
      <c r="H27" s="681"/>
    </row>
    <row r="28" spans="1:8" x14ac:dyDescent="0.25">
      <c r="A28" s="582">
        <v>1</v>
      </c>
      <c r="B28" s="93" t="s">
        <v>77</v>
      </c>
      <c r="C28" s="651">
        <v>700</v>
      </c>
      <c r="D28" s="652"/>
      <c r="E28" s="678">
        <v>650</v>
      </c>
      <c r="F28" s="679"/>
      <c r="G28" s="15">
        <f>C28*E28</f>
        <v>455000</v>
      </c>
      <c r="H28" s="209">
        <v>45755</v>
      </c>
    </row>
    <row r="29" spans="1:8" x14ac:dyDescent="0.25">
      <c r="A29" s="582">
        <f t="shared" ref="A29:A34" si="1">A28+1</f>
        <v>2</v>
      </c>
      <c r="B29" s="93"/>
      <c r="C29" s="651"/>
      <c r="D29" s="652"/>
      <c r="E29" s="678"/>
      <c r="F29" s="679"/>
      <c r="G29" s="15"/>
      <c r="H29" s="209"/>
    </row>
    <row r="30" spans="1:8" x14ac:dyDescent="0.25">
      <c r="A30" s="582">
        <f t="shared" si="1"/>
        <v>3</v>
      </c>
      <c r="B30" s="93"/>
      <c r="C30" s="651"/>
      <c r="D30" s="652"/>
      <c r="E30" s="678"/>
      <c r="F30" s="679"/>
      <c r="G30" s="15"/>
      <c r="H30" s="209"/>
    </row>
    <row r="31" spans="1:8" x14ac:dyDescent="0.25">
      <c r="A31" s="582">
        <f t="shared" si="1"/>
        <v>4</v>
      </c>
      <c r="B31" s="93"/>
      <c r="C31" s="651"/>
      <c r="D31" s="652"/>
      <c r="E31" s="678"/>
      <c r="F31" s="679"/>
      <c r="G31" s="15"/>
      <c r="H31" s="209"/>
    </row>
    <row r="32" spans="1:8" x14ac:dyDescent="0.25">
      <c r="A32" s="582">
        <f t="shared" si="1"/>
        <v>5</v>
      </c>
      <c r="B32" s="93"/>
      <c r="C32" s="651"/>
      <c r="D32" s="652"/>
      <c r="E32" s="678"/>
      <c r="F32" s="679"/>
      <c r="G32" s="15"/>
      <c r="H32" s="11"/>
    </row>
    <row r="33" spans="1:8" x14ac:dyDescent="0.25">
      <c r="A33" s="582">
        <f t="shared" si="1"/>
        <v>6</v>
      </c>
      <c r="B33" s="93"/>
      <c r="C33" s="651"/>
      <c r="D33" s="652"/>
      <c r="E33" s="678"/>
      <c r="F33" s="679"/>
      <c r="G33" s="15"/>
      <c r="H33" s="11"/>
    </row>
    <row r="34" spans="1:8" x14ac:dyDescent="0.25">
      <c r="A34" s="582">
        <f t="shared" si="1"/>
        <v>7</v>
      </c>
      <c r="B34" s="10"/>
      <c r="C34" s="683"/>
      <c r="D34" s="683"/>
      <c r="E34" s="670"/>
      <c r="F34" s="670"/>
      <c r="G34" s="15"/>
      <c r="H34" s="11"/>
    </row>
    <row r="35" spans="1:8" x14ac:dyDescent="0.25">
      <c r="A35" s="10"/>
      <c r="B35" s="33"/>
      <c r="C35" s="683">
        <f>SUM(C28:D33)</f>
        <v>700</v>
      </c>
      <c r="D35" s="683"/>
      <c r="E35" s="670"/>
      <c r="F35" s="670"/>
      <c r="G35" s="15"/>
      <c r="H35" s="11"/>
    </row>
    <row r="38" spans="1:8" x14ac:dyDescent="0.25">
      <c r="C38" s="703" t="s">
        <v>111</v>
      </c>
      <c r="D38" s="704">
        <f>SUM(G28:G33)</f>
        <v>455000</v>
      </c>
      <c r="E38" s="705"/>
    </row>
    <row r="39" spans="1:8" x14ac:dyDescent="0.25">
      <c r="C39" s="703"/>
      <c r="D39" s="705"/>
      <c r="E39" s="705"/>
    </row>
    <row r="41" spans="1:8" x14ac:dyDescent="0.25">
      <c r="C41" s="703" t="s">
        <v>105</v>
      </c>
      <c r="D41" s="704"/>
      <c r="E41" s="705"/>
    </row>
    <row r="42" spans="1:8" x14ac:dyDescent="0.25">
      <c r="C42" s="703"/>
      <c r="D42" s="705"/>
      <c r="E42" s="705"/>
    </row>
    <row r="44" spans="1:8" x14ac:dyDescent="0.25">
      <c r="C44" s="703" t="s">
        <v>71</v>
      </c>
      <c r="D44" s="704">
        <f>D38-D41</f>
        <v>455000</v>
      </c>
      <c r="E44" s="705"/>
    </row>
    <row r="45" spans="1:8" x14ac:dyDescent="0.25">
      <c r="C45" s="703"/>
      <c r="D45" s="705"/>
      <c r="E45" s="705"/>
    </row>
  </sheetData>
  <mergeCells count="56">
    <mergeCell ref="C38:C39"/>
    <mergeCell ref="D38:E39"/>
    <mergeCell ref="C41:C42"/>
    <mergeCell ref="D41:E42"/>
    <mergeCell ref="C44:C45"/>
    <mergeCell ref="D44:E45"/>
    <mergeCell ref="C33:D33"/>
    <mergeCell ref="E33:F33"/>
    <mergeCell ref="C34:D34"/>
    <mergeCell ref="E34:F34"/>
    <mergeCell ref="C35:D35"/>
    <mergeCell ref="E35:F35"/>
    <mergeCell ref="C30:D30"/>
    <mergeCell ref="E30:F30"/>
    <mergeCell ref="C31:D31"/>
    <mergeCell ref="E31:F31"/>
    <mergeCell ref="C32:D32"/>
    <mergeCell ref="E32:F32"/>
    <mergeCell ref="H26:H27"/>
    <mergeCell ref="C28:D28"/>
    <mergeCell ref="E28:F28"/>
    <mergeCell ref="C29:D29"/>
    <mergeCell ref="E29:F29"/>
    <mergeCell ref="A26:A27"/>
    <mergeCell ref="B26:B27"/>
    <mergeCell ref="C26:D27"/>
    <mergeCell ref="E26:F27"/>
    <mergeCell ref="G26:G27"/>
    <mergeCell ref="H1:H2"/>
    <mergeCell ref="A1:A2"/>
    <mergeCell ref="B1:B2"/>
    <mergeCell ref="C1:D2"/>
    <mergeCell ref="E1:F2"/>
    <mergeCell ref="G1:G2"/>
    <mergeCell ref="C3:D3"/>
    <mergeCell ref="E3:F3"/>
    <mergeCell ref="C4:D4"/>
    <mergeCell ref="E4:F4"/>
    <mergeCell ref="C5:D5"/>
    <mergeCell ref="E5:F5"/>
    <mergeCell ref="C6:D6"/>
    <mergeCell ref="E6:F6"/>
    <mergeCell ref="C7:D7"/>
    <mergeCell ref="E7:F7"/>
    <mergeCell ref="C8:D8"/>
    <mergeCell ref="E8:F8"/>
    <mergeCell ref="C16:C17"/>
    <mergeCell ref="D16:E17"/>
    <mergeCell ref="C19:C20"/>
    <mergeCell ref="D19:E20"/>
    <mergeCell ref="C9:D9"/>
    <mergeCell ref="E9:F9"/>
    <mergeCell ref="C10:D10"/>
    <mergeCell ref="E10:F10"/>
    <mergeCell ref="C13:C14"/>
    <mergeCell ref="D13:E14"/>
  </mergeCells>
  <pageMargins left="0.7" right="0.7" top="0.75" bottom="0.75" header="0.3" footer="0.3"/>
  <pageSetup scale="95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3"/>
  <sheetViews>
    <sheetView topLeftCell="C2" workbookViewId="0">
      <selection activeCell="E20" sqref="E20"/>
    </sheetView>
  </sheetViews>
  <sheetFormatPr baseColWidth="10" defaultRowHeight="15" x14ac:dyDescent="0.25"/>
  <cols>
    <col min="2" max="2" width="27.28515625" customWidth="1"/>
    <col min="3" max="3" width="14.5703125" customWidth="1"/>
    <col min="4" max="4" width="9.28515625" customWidth="1"/>
    <col min="5" max="5" width="15.28515625" customWidth="1"/>
    <col min="6" max="6" width="11" customWidth="1"/>
    <col min="7" max="7" width="13" customWidth="1"/>
    <col min="8" max="8" width="20.5703125" customWidth="1"/>
    <col min="9" max="9" width="8" customWidth="1"/>
    <col min="10" max="10" width="18.85546875" customWidth="1"/>
    <col min="11" max="11" width="15.7109375" customWidth="1"/>
    <col min="12" max="12" width="13.85546875" customWidth="1"/>
    <col min="13" max="13" width="20.5703125" customWidth="1"/>
    <col min="14" max="14" width="13.85546875" customWidth="1"/>
    <col min="15" max="15" width="10.7109375" customWidth="1"/>
  </cols>
  <sheetData>
    <row r="1" spans="1:15" x14ac:dyDescent="0.25">
      <c r="A1" s="665" t="s">
        <v>281</v>
      </c>
      <c r="B1" s="665" t="s">
        <v>295</v>
      </c>
      <c r="C1" s="665" t="s">
        <v>0</v>
      </c>
      <c r="D1" s="665" t="s">
        <v>1</v>
      </c>
      <c r="E1" s="665" t="s">
        <v>24</v>
      </c>
      <c r="F1" s="665" t="s">
        <v>2</v>
      </c>
      <c r="G1" s="665" t="s">
        <v>3</v>
      </c>
      <c r="H1" s="665" t="s">
        <v>4</v>
      </c>
      <c r="I1" s="665" t="s">
        <v>5</v>
      </c>
      <c r="J1" s="665" t="s">
        <v>6</v>
      </c>
      <c r="K1" s="665" t="s">
        <v>7</v>
      </c>
      <c r="L1" s="665" t="s">
        <v>8</v>
      </c>
      <c r="M1" s="665" t="s">
        <v>33</v>
      </c>
      <c r="N1" s="665" t="s">
        <v>105</v>
      </c>
      <c r="O1" s="665" t="s">
        <v>9</v>
      </c>
    </row>
    <row r="2" spans="1:15" x14ac:dyDescent="0.25">
      <c r="A2" s="666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  <c r="O2" s="666"/>
    </row>
    <row r="3" spans="1:15" ht="16.5" x14ac:dyDescent="0.3">
      <c r="A3" s="213">
        <f t="shared" ref="A3:A8" si="0">A2+1</f>
        <v>1</v>
      </c>
      <c r="B3" s="45">
        <v>45407</v>
      </c>
      <c r="C3" s="3" t="s">
        <v>395</v>
      </c>
      <c r="D3" s="134" t="s">
        <v>27</v>
      </c>
      <c r="E3" s="214"/>
      <c r="F3" s="4">
        <v>45000</v>
      </c>
      <c r="G3" s="214">
        <v>120</v>
      </c>
      <c r="H3" s="4">
        <f>F3-G3</f>
        <v>44880</v>
      </c>
      <c r="I3" s="5">
        <v>680</v>
      </c>
      <c r="J3" s="5">
        <f>H3*I3</f>
        <v>30518400</v>
      </c>
      <c r="K3" s="5">
        <v>30518400</v>
      </c>
      <c r="L3" s="5">
        <f>J3-K3</f>
        <v>0</v>
      </c>
      <c r="M3" s="13" t="s">
        <v>32</v>
      </c>
      <c r="N3" s="5">
        <v>45000000</v>
      </c>
      <c r="O3" s="11">
        <v>45420</v>
      </c>
    </row>
    <row r="4" spans="1:15" ht="16.5" x14ac:dyDescent="0.3">
      <c r="A4" s="215">
        <f t="shared" si="0"/>
        <v>2</v>
      </c>
      <c r="B4" s="45">
        <v>45408</v>
      </c>
      <c r="C4" s="3" t="s">
        <v>396</v>
      </c>
      <c r="D4" s="134" t="s">
        <v>27</v>
      </c>
      <c r="E4" s="214"/>
      <c r="F4" s="4">
        <v>18000</v>
      </c>
      <c r="G4" s="214"/>
      <c r="H4" s="4">
        <f>F4-G4</f>
        <v>18000</v>
      </c>
      <c r="I4" s="5">
        <v>680</v>
      </c>
      <c r="J4" s="5">
        <f>H4*I4</f>
        <v>12240000</v>
      </c>
      <c r="K4" s="5">
        <v>12240000</v>
      </c>
      <c r="L4" s="5">
        <f>J4-K4</f>
        <v>0</v>
      </c>
      <c r="M4" s="13" t="s">
        <v>32</v>
      </c>
      <c r="N4" s="5">
        <v>1934500</v>
      </c>
      <c r="O4" s="11">
        <v>45437</v>
      </c>
    </row>
    <row r="5" spans="1:15" ht="16.5" x14ac:dyDescent="0.3">
      <c r="A5" s="215">
        <f t="shared" si="0"/>
        <v>3</v>
      </c>
      <c r="B5" s="45">
        <v>45408</v>
      </c>
      <c r="C5" s="3" t="s">
        <v>397</v>
      </c>
      <c r="D5" s="134" t="s">
        <v>27</v>
      </c>
      <c r="E5" s="10"/>
      <c r="F5" s="4">
        <v>27000</v>
      </c>
      <c r="G5" s="214"/>
      <c r="H5" s="4">
        <f>F5-G5</f>
        <v>27000</v>
      </c>
      <c r="I5" s="5">
        <v>680</v>
      </c>
      <c r="J5" s="5">
        <f>H5*I5</f>
        <v>18360000</v>
      </c>
      <c r="K5" s="5">
        <v>18360000</v>
      </c>
      <c r="L5" s="5">
        <f>J5-K5</f>
        <v>0</v>
      </c>
      <c r="M5" s="13" t="s">
        <v>32</v>
      </c>
      <c r="N5" s="5">
        <v>1168000</v>
      </c>
      <c r="O5" s="10" t="s">
        <v>403</v>
      </c>
    </row>
    <row r="6" spans="1:15" ht="16.5" x14ac:dyDescent="0.3">
      <c r="A6" s="256">
        <f t="shared" si="0"/>
        <v>4</v>
      </c>
      <c r="B6" s="45">
        <v>45467</v>
      </c>
      <c r="C6" s="3" t="s">
        <v>413</v>
      </c>
      <c r="D6" s="134" t="s">
        <v>27</v>
      </c>
      <c r="E6" s="10"/>
      <c r="F6" s="4">
        <v>45000</v>
      </c>
      <c r="G6" s="214"/>
      <c r="H6" s="4">
        <f>F6-G6</f>
        <v>45000</v>
      </c>
      <c r="I6" s="5">
        <v>660</v>
      </c>
      <c r="J6" s="5">
        <f>H6*I6</f>
        <v>29700000</v>
      </c>
      <c r="K6" s="5">
        <v>29700000</v>
      </c>
      <c r="L6" s="5">
        <f>J6-K6</f>
        <v>0</v>
      </c>
      <c r="M6" s="13" t="s">
        <v>32</v>
      </c>
      <c r="N6" s="5">
        <v>29700000</v>
      </c>
      <c r="O6" s="11">
        <v>45481</v>
      </c>
    </row>
    <row r="7" spans="1:15" ht="16.5" x14ac:dyDescent="0.3">
      <c r="A7" s="256">
        <f t="shared" si="0"/>
        <v>5</v>
      </c>
      <c r="B7" s="45">
        <v>45467</v>
      </c>
      <c r="C7" s="3" t="s">
        <v>414</v>
      </c>
      <c r="D7" s="134" t="s">
        <v>27</v>
      </c>
      <c r="E7" s="10"/>
      <c r="F7" s="4">
        <v>45000</v>
      </c>
      <c r="G7" s="214"/>
      <c r="H7" s="4">
        <f>F7-G7</f>
        <v>45000</v>
      </c>
      <c r="I7" s="5">
        <v>660</v>
      </c>
      <c r="J7" s="5">
        <f>H7*I7</f>
        <v>29700000</v>
      </c>
      <c r="K7" s="5">
        <v>16611500</v>
      </c>
      <c r="L7" s="5">
        <f>J7-K7</f>
        <v>13088500</v>
      </c>
      <c r="M7" s="119" t="s">
        <v>122</v>
      </c>
      <c r="N7" s="5">
        <v>29627400</v>
      </c>
      <c r="O7" s="11">
        <v>45481</v>
      </c>
    </row>
    <row r="8" spans="1:15" ht="16.5" x14ac:dyDescent="0.3">
      <c r="A8" s="261">
        <f t="shared" si="0"/>
        <v>6</v>
      </c>
      <c r="B8" s="45"/>
      <c r="C8" s="3"/>
      <c r="D8" s="6"/>
      <c r="E8" s="10"/>
      <c r="F8" s="4"/>
      <c r="G8" s="214"/>
      <c r="H8" s="4"/>
      <c r="I8" s="5"/>
      <c r="J8" s="5"/>
      <c r="K8" s="5"/>
      <c r="L8" s="5"/>
      <c r="M8" s="13"/>
      <c r="N8" s="5"/>
      <c r="O8" s="209"/>
    </row>
    <row r="9" spans="1:15" ht="16.5" x14ac:dyDescent="0.3">
      <c r="A9" s="213"/>
      <c r="B9" s="213"/>
      <c r="C9" s="3"/>
      <c r="D9" s="6"/>
      <c r="E9" s="10"/>
      <c r="F9" s="4"/>
      <c r="G9" s="214"/>
      <c r="H9" s="4"/>
      <c r="I9" s="5"/>
      <c r="J9" s="5"/>
      <c r="K9" s="5"/>
      <c r="L9" s="5"/>
      <c r="M9" s="13"/>
      <c r="N9" s="5"/>
      <c r="O9" s="209"/>
    </row>
    <row r="10" spans="1:15" ht="16.5" x14ac:dyDescent="0.3">
      <c r="A10" s="213"/>
      <c r="B10" s="213"/>
      <c r="C10" s="3"/>
      <c r="D10" s="134"/>
      <c r="E10" s="10"/>
      <c r="F10" s="4"/>
      <c r="G10" s="10"/>
      <c r="H10" s="4"/>
      <c r="I10" s="5"/>
      <c r="J10" s="5"/>
      <c r="K10" s="5"/>
      <c r="L10" s="5"/>
      <c r="M10" s="13"/>
      <c r="N10" s="5"/>
      <c r="O10" s="209"/>
    </row>
    <row r="11" spans="1:15" ht="16.5" x14ac:dyDescent="0.3">
      <c r="A11" s="213"/>
      <c r="B11" s="213"/>
      <c r="C11" s="3"/>
      <c r="D11" s="134"/>
      <c r="E11" s="10"/>
      <c r="F11" s="4"/>
      <c r="G11" s="10"/>
      <c r="H11" s="4"/>
      <c r="I11" s="5"/>
      <c r="J11" s="5"/>
      <c r="K11" s="5"/>
      <c r="L11" s="5"/>
      <c r="M11" s="119"/>
      <c r="N11" s="10"/>
      <c r="O11" s="10"/>
    </row>
    <row r="12" spans="1:15" ht="16.5" x14ac:dyDescent="0.3">
      <c r="A12" s="213"/>
      <c r="B12" s="213"/>
      <c r="C12" s="3"/>
      <c r="D12" s="134"/>
      <c r="E12" s="10"/>
      <c r="F12" s="4"/>
      <c r="G12" s="213"/>
      <c r="H12" s="4"/>
      <c r="I12" s="5"/>
      <c r="J12" s="5"/>
      <c r="K12" s="10"/>
      <c r="L12" s="5"/>
      <c r="M12" s="10"/>
      <c r="N12" s="10"/>
      <c r="O12" s="10"/>
    </row>
    <row r="13" spans="1:15" ht="16.5" x14ac:dyDescent="0.3">
      <c r="A13" s="213"/>
      <c r="B13" s="213"/>
      <c r="C13" s="3"/>
      <c r="D13" s="134"/>
      <c r="E13" s="10"/>
      <c r="F13" s="4"/>
      <c r="G13" s="213"/>
      <c r="H13" s="4"/>
      <c r="I13" s="5"/>
      <c r="J13" s="5"/>
      <c r="K13" s="10"/>
      <c r="L13" s="5"/>
      <c r="M13" s="10"/>
      <c r="N13" s="10"/>
      <c r="O13" s="10"/>
    </row>
    <row r="16" spans="1:15" x14ac:dyDescent="0.25">
      <c r="K16" s="667" t="s">
        <v>28</v>
      </c>
      <c r="L16" s="668">
        <f>SUM(J3:J13)</f>
        <v>120518400</v>
      </c>
      <c r="M16" s="668"/>
    </row>
    <row r="17" spans="5:13" x14ac:dyDescent="0.25">
      <c r="K17" s="667"/>
      <c r="L17" s="668"/>
      <c r="M17" s="668"/>
    </row>
    <row r="18" spans="5:13" x14ac:dyDescent="0.25">
      <c r="E18" s="68"/>
    </row>
    <row r="19" spans="5:13" x14ac:dyDescent="0.25">
      <c r="E19" s="68"/>
      <c r="K19" s="667" t="s">
        <v>29</v>
      </c>
      <c r="L19" s="668">
        <f>SUM(K3:K13)</f>
        <v>107429900</v>
      </c>
      <c r="M19" s="668"/>
    </row>
    <row r="20" spans="5:13" x14ac:dyDescent="0.25">
      <c r="K20" s="667"/>
      <c r="L20" s="668"/>
      <c r="M20" s="668"/>
    </row>
    <row r="21" spans="5:13" ht="18.75" x14ac:dyDescent="0.25">
      <c r="K21" s="125"/>
      <c r="L21" s="150"/>
      <c r="M21" s="150"/>
    </row>
    <row r="22" spans="5:13" x14ac:dyDescent="0.25">
      <c r="K22" s="667" t="s">
        <v>8</v>
      </c>
      <c r="L22" s="668">
        <f>L16-L19</f>
        <v>13088500</v>
      </c>
      <c r="M22" s="668"/>
    </row>
    <row r="23" spans="5:13" x14ac:dyDescent="0.25">
      <c r="K23" s="667"/>
      <c r="L23" s="668"/>
      <c r="M23" s="668"/>
    </row>
  </sheetData>
  <mergeCells count="21">
    <mergeCell ref="K22:K23"/>
    <mergeCell ref="L22:M23"/>
    <mergeCell ref="O1:O2"/>
    <mergeCell ref="L16:M17"/>
    <mergeCell ref="L19:M20"/>
    <mergeCell ref="K19:K20"/>
    <mergeCell ref="L1:L2"/>
    <mergeCell ref="M1:M2"/>
    <mergeCell ref="N1:N2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K16:K17"/>
    <mergeCell ref="J1:J2"/>
    <mergeCell ref="K1:K2"/>
  </mergeCells>
  <pageMargins left="0.7" right="0.7" top="0.75" bottom="0.75" header="0.3" footer="0.3"/>
  <pageSetup paperSize="9" scale="55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6"/>
  <sheetViews>
    <sheetView topLeftCell="D10" workbookViewId="0">
      <selection activeCell="K33" sqref="K33"/>
    </sheetView>
  </sheetViews>
  <sheetFormatPr baseColWidth="10" defaultRowHeight="15" x14ac:dyDescent="0.25"/>
  <cols>
    <col min="1" max="1" width="10.5703125" customWidth="1"/>
    <col min="2" max="2" width="10.7109375" customWidth="1"/>
    <col min="3" max="3" width="36.28515625" customWidth="1"/>
    <col min="4" max="4" width="9.28515625" customWidth="1"/>
    <col min="5" max="5" width="11" customWidth="1"/>
    <col min="6" max="6" width="13" customWidth="1"/>
    <col min="7" max="7" width="20" customWidth="1"/>
    <col min="8" max="8" width="8" customWidth="1"/>
    <col min="9" max="9" width="13.85546875" customWidth="1"/>
    <col min="10" max="10" width="18" customWidth="1"/>
    <col min="11" max="11" width="15.28515625" customWidth="1"/>
    <col min="12" max="13" width="14.85546875" customWidth="1"/>
    <col min="14" max="14" width="10.7109375" customWidth="1"/>
  </cols>
  <sheetData>
    <row r="1" spans="1:14" ht="15" customHeight="1" x14ac:dyDescent="0.25">
      <c r="A1" s="16" t="s">
        <v>281</v>
      </c>
      <c r="B1" s="16" t="s">
        <v>9</v>
      </c>
      <c r="C1" s="16" t="s">
        <v>41</v>
      </c>
      <c r="D1" s="16" t="s">
        <v>1</v>
      </c>
      <c r="E1" s="16" t="s">
        <v>2</v>
      </c>
      <c r="F1" s="16" t="s">
        <v>3</v>
      </c>
      <c r="G1" s="16" t="s">
        <v>149</v>
      </c>
      <c r="H1" s="16" t="s">
        <v>5</v>
      </c>
      <c r="I1" s="16" t="s">
        <v>107</v>
      </c>
      <c r="J1" s="16" t="s">
        <v>142</v>
      </c>
      <c r="K1" s="16" t="s">
        <v>24</v>
      </c>
      <c r="L1" s="16" t="s">
        <v>137</v>
      </c>
      <c r="M1" s="16" t="s">
        <v>105</v>
      </c>
      <c r="N1" s="16" t="s">
        <v>9</v>
      </c>
    </row>
    <row r="2" spans="1:14" x14ac:dyDescent="0.25">
      <c r="A2" s="262">
        <v>1</v>
      </c>
      <c r="B2" s="11">
        <v>45478</v>
      </c>
      <c r="C2" s="10" t="s">
        <v>127</v>
      </c>
      <c r="D2" s="157" t="s">
        <v>27</v>
      </c>
      <c r="E2" s="41">
        <v>45000</v>
      </c>
      <c r="F2" s="41">
        <v>110</v>
      </c>
      <c r="G2" s="41">
        <f>E2-F2</f>
        <v>44890</v>
      </c>
      <c r="H2" s="15">
        <v>660</v>
      </c>
      <c r="I2" s="15">
        <f>G2*H2</f>
        <v>29627400</v>
      </c>
      <c r="J2" s="263" t="s">
        <v>143</v>
      </c>
      <c r="K2" s="121"/>
      <c r="L2" s="41" t="s">
        <v>426</v>
      </c>
      <c r="M2" s="15"/>
      <c r="N2" s="11"/>
    </row>
    <row r="3" spans="1:14" ht="15" customHeight="1" x14ac:dyDescent="0.25">
      <c r="A3" s="262">
        <f>A2+1</f>
        <v>2</v>
      </c>
      <c r="B3" s="11"/>
      <c r="C3" s="10"/>
      <c r="D3" s="82"/>
      <c r="E3" s="41"/>
      <c r="F3" s="41"/>
      <c r="G3" s="41"/>
      <c r="H3" s="15"/>
      <c r="I3" s="15"/>
      <c r="J3" s="263"/>
      <c r="K3" s="121"/>
      <c r="L3" s="41"/>
      <c r="M3" s="15"/>
      <c r="N3" s="10"/>
    </row>
    <row r="4" spans="1:14" ht="15" customHeight="1" x14ac:dyDescent="0.25">
      <c r="A4" s="262">
        <f t="shared" ref="A4:A11" si="0">A3+1</f>
        <v>3</v>
      </c>
      <c r="B4" s="11"/>
      <c r="C4" s="10"/>
      <c r="D4" s="82"/>
      <c r="E4" s="41"/>
      <c r="F4" s="41"/>
      <c r="G4" s="41"/>
      <c r="H4" s="15"/>
      <c r="I4" s="15"/>
      <c r="J4" s="263"/>
      <c r="K4" s="121"/>
      <c r="L4" s="41"/>
      <c r="M4" s="15"/>
      <c r="N4" s="10"/>
    </row>
    <row r="5" spans="1:14" x14ac:dyDescent="0.25">
      <c r="A5" s="262">
        <f t="shared" si="0"/>
        <v>4</v>
      </c>
      <c r="B5" s="11"/>
      <c r="C5" s="10"/>
      <c r="D5" s="82"/>
      <c r="E5" s="41"/>
      <c r="F5" s="41"/>
      <c r="G5" s="41"/>
      <c r="H5" s="15"/>
      <c r="I5" s="15"/>
      <c r="J5" s="263"/>
      <c r="K5" s="121"/>
      <c r="L5" s="41"/>
      <c r="M5" s="15"/>
      <c r="N5" s="10"/>
    </row>
    <row r="6" spans="1:14" x14ac:dyDescent="0.25">
      <c r="A6" s="262">
        <f t="shared" si="0"/>
        <v>5</v>
      </c>
      <c r="B6" s="11"/>
      <c r="C6" s="10"/>
      <c r="D6" s="82"/>
      <c r="E6" s="41"/>
      <c r="F6" s="41"/>
      <c r="G6" s="41"/>
      <c r="H6" s="15"/>
      <c r="I6" s="15"/>
      <c r="J6" s="263"/>
      <c r="K6" s="121"/>
      <c r="L6" s="262"/>
      <c r="M6" s="15"/>
      <c r="N6" s="209"/>
    </row>
    <row r="7" spans="1:14" x14ac:dyDescent="0.25">
      <c r="A7" s="262">
        <f t="shared" si="0"/>
        <v>6</v>
      </c>
      <c r="B7" s="11"/>
      <c r="C7" s="10"/>
      <c r="D7" s="82"/>
      <c r="E7" s="41"/>
      <c r="F7" s="41"/>
      <c r="G7" s="41"/>
      <c r="H7" s="15"/>
      <c r="I7" s="15"/>
      <c r="J7" s="263"/>
      <c r="K7" s="121"/>
      <c r="L7" s="262"/>
      <c r="M7" s="15"/>
      <c r="N7" s="10"/>
    </row>
    <row r="8" spans="1:14" x14ac:dyDescent="0.25">
      <c r="A8" s="262">
        <f t="shared" si="0"/>
        <v>7</v>
      </c>
      <c r="B8" s="11"/>
      <c r="C8" s="10"/>
      <c r="D8" s="82"/>
      <c r="E8" s="41"/>
      <c r="F8" s="262"/>
      <c r="G8" s="41"/>
      <c r="H8" s="15"/>
      <c r="I8" s="15"/>
      <c r="J8" s="263"/>
      <c r="K8" s="121"/>
      <c r="L8" s="262"/>
      <c r="M8" s="10"/>
      <c r="N8" s="10"/>
    </row>
    <row r="9" spans="1:14" x14ac:dyDescent="0.25">
      <c r="A9" s="262">
        <f t="shared" si="0"/>
        <v>8</v>
      </c>
      <c r="B9" s="11"/>
      <c r="C9" s="10"/>
      <c r="D9" s="82"/>
      <c r="E9" s="41"/>
      <c r="F9" s="41"/>
      <c r="G9" s="41"/>
      <c r="H9" s="15"/>
      <c r="I9" s="15"/>
      <c r="J9" s="263"/>
      <c r="K9" s="121"/>
      <c r="L9" s="262"/>
      <c r="M9" s="10"/>
      <c r="N9" s="10"/>
    </row>
    <row r="10" spans="1:14" x14ac:dyDescent="0.25">
      <c r="A10" s="262">
        <f t="shared" si="0"/>
        <v>9</v>
      </c>
      <c r="B10" s="11"/>
      <c r="C10" s="10"/>
      <c r="D10" s="82"/>
      <c r="E10" s="41"/>
      <c r="F10" s="41"/>
      <c r="G10" s="41"/>
      <c r="H10" s="15"/>
      <c r="I10" s="15"/>
      <c r="J10" s="263"/>
      <c r="K10" s="121"/>
      <c r="L10" s="262"/>
      <c r="M10" s="10"/>
      <c r="N10" s="10"/>
    </row>
    <row r="11" spans="1:14" x14ac:dyDescent="0.25">
      <c r="A11" s="262">
        <f t="shared" si="0"/>
        <v>10</v>
      </c>
      <c r="B11" s="11"/>
      <c r="C11" s="10"/>
      <c r="D11" s="82"/>
      <c r="E11" s="41"/>
      <c r="F11" s="41"/>
      <c r="G11" s="41"/>
      <c r="H11" s="15"/>
      <c r="I11" s="15"/>
      <c r="J11" s="263"/>
      <c r="K11" s="121"/>
      <c r="L11" s="262"/>
      <c r="M11" s="10"/>
      <c r="N11" s="10"/>
    </row>
    <row r="12" spans="1:14" x14ac:dyDescent="0.25">
      <c r="A12" s="262"/>
      <c r="B12" s="11"/>
      <c r="C12" s="10"/>
      <c r="D12" s="157"/>
      <c r="E12" s="41"/>
      <c r="F12" s="41"/>
      <c r="G12" s="41"/>
      <c r="H12" s="15"/>
      <c r="I12" s="15"/>
      <c r="J12" s="263"/>
      <c r="K12" s="121"/>
      <c r="L12" s="10"/>
      <c r="M12" s="10"/>
      <c r="N12" s="10"/>
    </row>
    <row r="13" spans="1:14" x14ac:dyDescent="0.25">
      <c r="A13" s="262"/>
      <c r="B13" s="11"/>
      <c r="C13" s="10"/>
      <c r="D13" s="157"/>
      <c r="E13" s="41"/>
      <c r="F13" s="41"/>
      <c r="G13" s="41"/>
      <c r="H13" s="15"/>
      <c r="I13" s="15"/>
      <c r="J13" s="263"/>
      <c r="K13" s="121"/>
      <c r="L13" s="10"/>
      <c r="M13" s="10"/>
      <c r="N13" s="10"/>
    </row>
    <row r="14" spans="1:14" x14ac:dyDescent="0.25">
      <c r="A14" s="262"/>
      <c r="B14" s="10"/>
      <c r="C14" s="10"/>
      <c r="D14" s="157"/>
      <c r="E14" s="41"/>
      <c r="F14" s="41"/>
      <c r="G14" s="41"/>
      <c r="H14" s="15"/>
      <c r="I14" s="15"/>
      <c r="J14" s="263"/>
      <c r="K14" s="121"/>
      <c r="L14" s="10"/>
      <c r="M14" s="10"/>
      <c r="N14" s="10"/>
    </row>
    <row r="15" spans="1:14" x14ac:dyDescent="0.25">
      <c r="A15" s="262"/>
      <c r="B15" s="10"/>
      <c r="C15" s="10"/>
      <c r="D15" s="157"/>
      <c r="E15" s="41"/>
      <c r="F15" s="41"/>
      <c r="G15" s="41"/>
      <c r="H15" s="15"/>
      <c r="I15" s="15"/>
      <c r="J15" s="263"/>
      <c r="K15" s="121"/>
      <c r="L15" s="10"/>
      <c r="M15" s="10"/>
      <c r="N15" s="10"/>
    </row>
    <row r="16" spans="1:14" x14ac:dyDescent="0.25">
      <c r="A16" s="262"/>
      <c r="B16" s="10"/>
      <c r="C16" s="10"/>
      <c r="D16" s="157"/>
      <c r="E16" s="41"/>
      <c r="F16" s="41"/>
      <c r="G16" s="41"/>
      <c r="H16" s="15"/>
      <c r="I16" s="15"/>
      <c r="J16" s="263"/>
      <c r="K16" s="121"/>
      <c r="L16" s="10"/>
      <c r="M16" s="10"/>
      <c r="N16" s="10"/>
    </row>
    <row r="17" spans="1:14" x14ac:dyDescent="0.25">
      <c r="A17" s="262"/>
      <c r="B17" s="10"/>
      <c r="C17" s="10"/>
      <c r="D17" s="157"/>
      <c r="E17" s="41"/>
      <c r="F17" s="41"/>
      <c r="G17" s="41"/>
      <c r="H17" s="15"/>
      <c r="I17" s="15"/>
      <c r="J17" s="263"/>
      <c r="K17" s="121"/>
      <c r="L17" s="10"/>
      <c r="M17" s="10"/>
      <c r="N17" s="10"/>
    </row>
    <row r="18" spans="1:14" x14ac:dyDescent="0.25">
      <c r="A18" s="262"/>
      <c r="B18" s="10"/>
      <c r="C18" s="10"/>
      <c r="D18" s="157"/>
      <c r="E18" s="41"/>
      <c r="F18" s="10"/>
      <c r="G18" s="41"/>
      <c r="H18" s="15"/>
      <c r="I18" s="15"/>
      <c r="J18" s="10"/>
      <c r="K18" s="10"/>
      <c r="L18" s="10"/>
      <c r="M18" s="10"/>
      <c r="N18" s="10"/>
    </row>
    <row r="19" spans="1:14" x14ac:dyDescent="0.25">
      <c r="A19" s="262"/>
      <c r="B19" s="10"/>
      <c r="C19" s="10"/>
      <c r="D19" s="157"/>
      <c r="E19" s="41"/>
      <c r="F19" s="10"/>
      <c r="G19" s="41"/>
      <c r="H19" s="15"/>
      <c r="I19" s="15"/>
      <c r="J19" s="10"/>
      <c r="K19" s="10"/>
      <c r="L19" s="10"/>
      <c r="M19" s="10"/>
      <c r="N19" s="10"/>
    </row>
    <row r="22" spans="1:14" x14ac:dyDescent="0.25">
      <c r="K22" s="50" t="s">
        <v>28</v>
      </c>
      <c r="L22" s="36">
        <f>SUM(I2:I17)</f>
        <v>29627400</v>
      </c>
    </row>
    <row r="23" spans="1:14" x14ac:dyDescent="0.25">
      <c r="K23" s="10"/>
      <c r="L23" s="10"/>
    </row>
    <row r="24" spans="1:14" x14ac:dyDescent="0.25">
      <c r="K24" s="50" t="s">
        <v>66</v>
      </c>
      <c r="L24" s="36">
        <f>SUM(M2:M17)</f>
        <v>0</v>
      </c>
    </row>
    <row r="25" spans="1:14" x14ac:dyDescent="0.25">
      <c r="K25" s="55"/>
      <c r="L25" s="49"/>
    </row>
    <row r="26" spans="1:14" x14ac:dyDescent="0.25">
      <c r="K26" s="50" t="s">
        <v>71</v>
      </c>
      <c r="L26" s="36">
        <f>L22-L24</f>
        <v>29627400</v>
      </c>
    </row>
  </sheetData>
  <pageMargins left="0.7" right="0.7" top="0.75" bottom="0.75" header="0.3" footer="0.3"/>
  <pageSetup paperSize="9" scale="60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9"/>
  <sheetViews>
    <sheetView topLeftCell="A54" workbookViewId="0">
      <selection activeCell="B83" sqref="B83"/>
    </sheetView>
  </sheetViews>
  <sheetFormatPr baseColWidth="10" defaultRowHeight="15" x14ac:dyDescent="0.25"/>
  <cols>
    <col min="2" max="2" width="23.28515625" customWidth="1"/>
    <col min="4" max="4" width="18.42578125" customWidth="1"/>
    <col min="6" max="6" width="14" customWidth="1"/>
    <col min="8" max="8" width="15.7109375" customWidth="1"/>
  </cols>
  <sheetData>
    <row r="1" spans="2:9" ht="18.75" x14ac:dyDescent="0.25">
      <c r="B1" s="16" t="s">
        <v>41</v>
      </c>
      <c r="C1" s="16" t="s">
        <v>1</v>
      </c>
      <c r="D1" s="16" t="s">
        <v>79</v>
      </c>
      <c r="E1" s="16" t="s">
        <v>5</v>
      </c>
      <c r="F1" s="16" t="s">
        <v>24</v>
      </c>
      <c r="G1" s="16" t="s">
        <v>42</v>
      </c>
      <c r="H1" s="16" t="s">
        <v>28</v>
      </c>
      <c r="I1" s="16" t="s">
        <v>9</v>
      </c>
    </row>
    <row r="2" spans="2:9" x14ac:dyDescent="0.25">
      <c r="B2" s="10" t="s">
        <v>243</v>
      </c>
      <c r="C2" s="32"/>
      <c r="D2" s="10">
        <v>700</v>
      </c>
      <c r="E2" s="15">
        <v>750</v>
      </c>
      <c r="F2" s="10"/>
      <c r="G2" s="10"/>
      <c r="H2" s="15">
        <f>D2*E2</f>
        <v>525000</v>
      </c>
      <c r="I2" s="11"/>
    </row>
    <row r="3" spans="2:9" x14ac:dyDescent="0.25">
      <c r="B3" s="10" t="s">
        <v>249</v>
      </c>
      <c r="C3" s="32"/>
      <c r="D3" s="10">
        <v>300</v>
      </c>
      <c r="E3" s="15">
        <v>750</v>
      </c>
      <c r="F3" s="10"/>
      <c r="G3" s="10"/>
      <c r="H3" s="15">
        <f>D3*E3</f>
        <v>225000</v>
      </c>
      <c r="I3" s="11"/>
    </row>
    <row r="4" spans="2:9" x14ac:dyDescent="0.25">
      <c r="B4" s="10" t="s">
        <v>223</v>
      </c>
      <c r="C4" s="32"/>
      <c r="D4" s="10">
        <v>300</v>
      </c>
      <c r="E4" s="15">
        <v>750</v>
      </c>
      <c r="F4" s="10"/>
      <c r="G4" s="10"/>
      <c r="H4" s="15">
        <f>D4*E4</f>
        <v>225000</v>
      </c>
      <c r="I4" s="11"/>
    </row>
    <row r="5" spans="2:9" x14ac:dyDescent="0.25">
      <c r="B5" s="10" t="s">
        <v>82</v>
      </c>
      <c r="C5" s="32"/>
      <c r="D5" s="10">
        <v>300</v>
      </c>
      <c r="E5" s="15">
        <v>750</v>
      </c>
      <c r="F5" s="10"/>
      <c r="G5" s="10"/>
      <c r="H5" s="15">
        <f>D5*E5</f>
        <v>225000</v>
      </c>
      <c r="I5" s="11"/>
    </row>
    <row r="6" spans="2:9" x14ac:dyDescent="0.25">
      <c r="B6" s="10" t="s">
        <v>84</v>
      </c>
      <c r="C6" s="32"/>
      <c r="D6" s="10">
        <v>300</v>
      </c>
      <c r="E6" s="15">
        <v>750</v>
      </c>
      <c r="F6" s="10"/>
      <c r="G6" s="10"/>
      <c r="H6" s="15">
        <f>D6*E6</f>
        <v>225000</v>
      </c>
      <c r="I6" s="11"/>
    </row>
    <row r="7" spans="2:9" x14ac:dyDescent="0.25">
      <c r="B7" s="10"/>
      <c r="C7" s="32"/>
      <c r="D7" s="10"/>
      <c r="E7" s="15"/>
      <c r="F7" s="10"/>
      <c r="G7" s="10"/>
      <c r="H7" s="15"/>
      <c r="I7" s="11"/>
    </row>
    <row r="8" spans="2:9" x14ac:dyDescent="0.25">
      <c r="B8" s="10"/>
      <c r="C8" s="32"/>
      <c r="D8" s="10"/>
      <c r="E8" s="15"/>
      <c r="F8" s="10"/>
      <c r="G8" s="10"/>
      <c r="H8" s="15"/>
      <c r="I8" s="11"/>
    </row>
    <row r="9" spans="2:9" x14ac:dyDescent="0.25">
      <c r="B9" s="10"/>
      <c r="C9" s="32"/>
      <c r="D9" s="10"/>
      <c r="E9" s="15"/>
      <c r="F9" s="10"/>
      <c r="G9" s="10"/>
      <c r="H9" s="15"/>
      <c r="I9" s="11"/>
    </row>
    <row r="10" spans="2:9" x14ac:dyDescent="0.25">
      <c r="B10" s="10"/>
      <c r="C10" s="32"/>
      <c r="D10" s="10"/>
      <c r="E10" s="15"/>
      <c r="F10" s="10"/>
      <c r="G10" s="10"/>
      <c r="H10" s="15"/>
      <c r="I10" s="11"/>
    </row>
    <row r="11" spans="2:9" x14ac:dyDescent="0.25">
      <c r="B11" s="10"/>
      <c r="C11" s="32"/>
      <c r="D11" s="10"/>
      <c r="E11" s="15"/>
      <c r="F11" s="10"/>
      <c r="G11" s="10"/>
      <c r="H11" s="15"/>
      <c r="I11" s="11"/>
    </row>
    <row r="12" spans="2:9" x14ac:dyDescent="0.25">
      <c r="B12" s="10"/>
      <c r="C12" s="32"/>
      <c r="D12" s="10"/>
      <c r="E12" s="15"/>
      <c r="F12" s="10"/>
      <c r="G12" s="10"/>
      <c r="H12" s="15"/>
      <c r="I12" s="11"/>
    </row>
    <row r="13" spans="2:9" x14ac:dyDescent="0.25">
      <c r="B13" s="10"/>
      <c r="C13" s="32"/>
      <c r="D13" s="10"/>
      <c r="E13" s="15"/>
      <c r="F13" s="10"/>
      <c r="G13" s="10"/>
      <c r="H13" s="15"/>
      <c r="I13" s="11"/>
    </row>
    <row r="14" spans="2:9" x14ac:dyDescent="0.25">
      <c r="B14" s="10"/>
      <c r="C14" s="32"/>
      <c r="D14" s="10"/>
      <c r="E14" s="15"/>
      <c r="F14" s="10"/>
      <c r="G14" s="10"/>
      <c r="H14" s="15"/>
      <c r="I14" s="11"/>
    </row>
    <row r="15" spans="2:9" x14ac:dyDescent="0.25">
      <c r="B15" s="10"/>
      <c r="C15" s="32"/>
      <c r="D15" s="10"/>
      <c r="E15" s="15"/>
      <c r="F15" s="10"/>
      <c r="G15" s="10"/>
      <c r="H15" s="15"/>
      <c r="I15" s="11"/>
    </row>
    <row r="16" spans="2:9" x14ac:dyDescent="0.25">
      <c r="B16" s="10"/>
      <c r="C16" s="32"/>
      <c r="D16" s="10"/>
      <c r="E16" s="15"/>
      <c r="F16" s="10"/>
      <c r="G16" s="10"/>
      <c r="H16" s="15"/>
      <c r="I16" s="11"/>
    </row>
    <row r="17" spans="1:9" x14ac:dyDescent="0.25">
      <c r="B17" s="10"/>
      <c r="C17" s="32"/>
      <c r="D17" s="10"/>
      <c r="E17" s="15"/>
      <c r="F17" s="10"/>
      <c r="G17" s="10"/>
      <c r="H17" s="15"/>
      <c r="I17" s="11"/>
    </row>
    <row r="18" spans="1:9" x14ac:dyDescent="0.25">
      <c r="B18" s="10"/>
      <c r="C18" s="32"/>
      <c r="D18" s="10"/>
      <c r="E18" s="15"/>
      <c r="F18" s="10"/>
      <c r="G18" s="10"/>
      <c r="H18" s="15"/>
      <c r="I18" s="11"/>
    </row>
    <row r="19" spans="1:9" x14ac:dyDescent="0.25">
      <c r="B19" s="10"/>
      <c r="C19" s="32"/>
      <c r="D19" s="10"/>
      <c r="E19" s="15"/>
      <c r="F19" s="10"/>
      <c r="G19" s="10"/>
      <c r="H19" s="15"/>
      <c r="I19" s="11"/>
    </row>
    <row r="20" spans="1:9" x14ac:dyDescent="0.25">
      <c r="B20" s="10"/>
      <c r="C20" s="10"/>
      <c r="D20" s="10"/>
      <c r="E20" s="10"/>
      <c r="F20" s="10"/>
      <c r="G20" s="10"/>
      <c r="H20" s="10"/>
      <c r="I20" s="10"/>
    </row>
    <row r="21" spans="1:9" x14ac:dyDescent="0.25">
      <c r="B21" s="10"/>
      <c r="C21" s="10"/>
      <c r="D21" s="34">
        <f>D2+D3+D4+D5+D6+D7+D8+D9+D10+D11+D12+D13+D14+D15+D16+D17+D18</f>
        <v>1900</v>
      </c>
      <c r="E21" s="10"/>
      <c r="F21" s="10"/>
      <c r="G21" s="10"/>
      <c r="H21" s="15">
        <f>H2+H3+H4+H5+H6+H7+H8+H9+H10+H11+H12+H13+H14+H15+H16+H17+H18</f>
        <v>1425000</v>
      </c>
      <c r="I21" s="10"/>
    </row>
    <row r="27" spans="1:9" x14ac:dyDescent="0.25">
      <c r="A27" s="667" t="s">
        <v>281</v>
      </c>
      <c r="B27" s="667" t="s">
        <v>0</v>
      </c>
      <c r="C27" s="667" t="s">
        <v>79</v>
      </c>
      <c r="D27" s="680"/>
      <c r="E27" s="667" t="s">
        <v>5</v>
      </c>
      <c r="F27" s="680"/>
      <c r="G27" s="667" t="s">
        <v>107</v>
      </c>
      <c r="H27" s="667" t="s">
        <v>9</v>
      </c>
    </row>
    <row r="28" spans="1:9" x14ac:dyDescent="0.25">
      <c r="A28" s="667"/>
      <c r="B28" s="667"/>
      <c r="C28" s="681"/>
      <c r="D28" s="682"/>
      <c r="E28" s="681"/>
      <c r="F28" s="682"/>
      <c r="G28" s="681"/>
      <c r="H28" s="681"/>
    </row>
    <row r="29" spans="1:9" x14ac:dyDescent="0.25">
      <c r="A29" s="178">
        <v>1</v>
      </c>
      <c r="B29" s="93" t="s">
        <v>307</v>
      </c>
      <c r="C29" s="683">
        <v>250</v>
      </c>
      <c r="D29" s="683"/>
      <c r="E29" s="670">
        <v>750</v>
      </c>
      <c r="F29" s="670"/>
      <c r="G29" s="15">
        <f t="shared" ref="G29:G39" si="0">C29*E29</f>
        <v>187500</v>
      </c>
      <c r="H29" s="171" t="s">
        <v>308</v>
      </c>
    </row>
    <row r="30" spans="1:9" x14ac:dyDescent="0.25">
      <c r="A30" s="178">
        <f>A29+1</f>
        <v>2</v>
      </c>
      <c r="B30" s="93" t="s">
        <v>88</v>
      </c>
      <c r="C30" s="683">
        <v>250</v>
      </c>
      <c r="D30" s="683"/>
      <c r="E30" s="670">
        <v>750</v>
      </c>
      <c r="F30" s="670"/>
      <c r="G30" s="15">
        <f t="shared" si="0"/>
        <v>187500</v>
      </c>
      <c r="H30" s="171" t="s">
        <v>308</v>
      </c>
    </row>
    <row r="31" spans="1:9" x14ac:dyDescent="0.25">
      <c r="A31" s="178">
        <f t="shared" ref="A31:A44" si="1">A30+1</f>
        <v>3</v>
      </c>
      <c r="B31" s="93" t="s">
        <v>91</v>
      </c>
      <c r="C31" s="683">
        <v>250</v>
      </c>
      <c r="D31" s="683"/>
      <c r="E31" s="670">
        <v>750</v>
      </c>
      <c r="F31" s="670"/>
      <c r="G31" s="15">
        <f t="shared" si="0"/>
        <v>187500</v>
      </c>
      <c r="H31" s="171" t="s">
        <v>308</v>
      </c>
    </row>
    <row r="32" spans="1:9" x14ac:dyDescent="0.25">
      <c r="A32" s="178">
        <f t="shared" si="1"/>
        <v>4</v>
      </c>
      <c r="B32" s="93" t="s">
        <v>50</v>
      </c>
      <c r="C32" s="683">
        <v>250</v>
      </c>
      <c r="D32" s="683"/>
      <c r="E32" s="670">
        <v>750</v>
      </c>
      <c r="F32" s="670"/>
      <c r="G32" s="15">
        <f t="shared" si="0"/>
        <v>187500</v>
      </c>
      <c r="H32" s="171" t="s">
        <v>308</v>
      </c>
    </row>
    <row r="33" spans="1:16" x14ac:dyDescent="0.25">
      <c r="A33" s="178">
        <f t="shared" si="1"/>
        <v>5</v>
      </c>
      <c r="B33" s="93" t="s">
        <v>86</v>
      </c>
      <c r="C33" s="683">
        <v>250</v>
      </c>
      <c r="D33" s="683"/>
      <c r="E33" s="670">
        <v>750</v>
      </c>
      <c r="F33" s="670"/>
      <c r="G33" s="15">
        <f t="shared" si="0"/>
        <v>187500</v>
      </c>
      <c r="H33" s="171" t="s">
        <v>308</v>
      </c>
    </row>
    <row r="34" spans="1:16" x14ac:dyDescent="0.25">
      <c r="A34" s="178">
        <f t="shared" si="1"/>
        <v>6</v>
      </c>
      <c r="B34" s="93" t="s">
        <v>266</v>
      </c>
      <c r="C34" s="683">
        <v>250</v>
      </c>
      <c r="D34" s="683"/>
      <c r="E34" s="670">
        <v>750</v>
      </c>
      <c r="F34" s="670"/>
      <c r="G34" s="15">
        <f t="shared" si="0"/>
        <v>187500</v>
      </c>
      <c r="H34" s="171" t="s">
        <v>308</v>
      </c>
    </row>
    <row r="35" spans="1:16" x14ac:dyDescent="0.25">
      <c r="A35" s="178">
        <f t="shared" si="1"/>
        <v>7</v>
      </c>
      <c r="B35" s="179" t="s">
        <v>45</v>
      </c>
      <c r="C35" s="683">
        <v>250</v>
      </c>
      <c r="D35" s="683"/>
      <c r="E35" s="670">
        <v>750</v>
      </c>
      <c r="F35" s="670"/>
      <c r="G35" s="15">
        <f t="shared" si="0"/>
        <v>187500</v>
      </c>
      <c r="H35" s="171" t="s">
        <v>308</v>
      </c>
      <c r="J35" s="14"/>
      <c r="K35" s="713"/>
      <c r="L35" s="713"/>
      <c r="M35" s="714"/>
      <c r="N35" s="714"/>
      <c r="O35" s="114"/>
      <c r="P35" s="182"/>
    </row>
    <row r="36" spans="1:16" x14ac:dyDescent="0.25">
      <c r="A36" s="178">
        <f t="shared" si="1"/>
        <v>8</v>
      </c>
      <c r="B36" s="179" t="s">
        <v>51</v>
      </c>
      <c r="C36" s="683">
        <v>250</v>
      </c>
      <c r="D36" s="683"/>
      <c r="E36" s="670">
        <v>750</v>
      </c>
      <c r="F36" s="670"/>
      <c r="G36" s="15">
        <f t="shared" si="0"/>
        <v>187500</v>
      </c>
      <c r="H36" s="171" t="s">
        <v>308</v>
      </c>
      <c r="J36" s="14"/>
      <c r="K36" s="713"/>
      <c r="L36" s="713"/>
      <c r="M36" s="714"/>
      <c r="N36" s="714"/>
      <c r="O36" s="114"/>
      <c r="P36" s="182"/>
    </row>
    <row r="37" spans="1:16" x14ac:dyDescent="0.25">
      <c r="A37" s="178">
        <f t="shared" si="1"/>
        <v>9</v>
      </c>
      <c r="B37" s="179" t="s">
        <v>52</v>
      </c>
      <c r="C37" s="694">
        <v>250</v>
      </c>
      <c r="D37" s="694"/>
      <c r="E37" s="712">
        <v>750</v>
      </c>
      <c r="F37" s="712"/>
      <c r="G37" s="66">
        <f t="shared" si="0"/>
        <v>187500</v>
      </c>
      <c r="H37" s="180" t="s">
        <v>308</v>
      </c>
      <c r="J37" s="14"/>
      <c r="K37" s="713"/>
      <c r="L37" s="713"/>
      <c r="M37" s="714"/>
      <c r="N37" s="714"/>
      <c r="O37" s="114"/>
      <c r="P37" s="182"/>
    </row>
    <row r="38" spans="1:16" x14ac:dyDescent="0.25">
      <c r="A38" s="178">
        <f t="shared" si="1"/>
        <v>10</v>
      </c>
      <c r="B38" s="93" t="s">
        <v>74</v>
      </c>
      <c r="C38" s="683">
        <v>250</v>
      </c>
      <c r="D38" s="683"/>
      <c r="E38" s="670">
        <v>750</v>
      </c>
      <c r="F38" s="670"/>
      <c r="G38" s="15">
        <f t="shared" si="0"/>
        <v>187500</v>
      </c>
      <c r="H38" s="171" t="s">
        <v>308</v>
      </c>
      <c r="J38" s="14"/>
      <c r="K38" s="713"/>
      <c r="L38" s="713"/>
      <c r="M38" s="714"/>
      <c r="N38" s="714"/>
      <c r="O38" s="114"/>
      <c r="P38" s="182"/>
    </row>
    <row r="39" spans="1:16" x14ac:dyDescent="0.25">
      <c r="A39" s="178">
        <f t="shared" si="1"/>
        <v>11</v>
      </c>
      <c r="B39" s="93" t="s">
        <v>90</v>
      </c>
      <c r="C39" s="683">
        <v>250</v>
      </c>
      <c r="D39" s="683"/>
      <c r="E39" s="670">
        <v>750</v>
      </c>
      <c r="F39" s="670"/>
      <c r="G39" s="15">
        <f t="shared" si="0"/>
        <v>187500</v>
      </c>
      <c r="H39" s="171" t="s">
        <v>310</v>
      </c>
      <c r="J39" s="14"/>
      <c r="K39" s="713"/>
      <c r="L39" s="713"/>
      <c r="M39" s="714"/>
      <c r="N39" s="714"/>
      <c r="O39" s="114"/>
      <c r="P39" s="182"/>
    </row>
    <row r="40" spans="1:16" x14ac:dyDescent="0.25">
      <c r="A40" s="178">
        <f t="shared" si="1"/>
        <v>12</v>
      </c>
      <c r="B40" s="93"/>
      <c r="C40" s="683"/>
      <c r="D40" s="683"/>
      <c r="E40" s="670"/>
      <c r="F40" s="670"/>
      <c r="G40" s="15"/>
      <c r="H40" s="171"/>
      <c r="J40" s="14"/>
      <c r="K40" s="713"/>
      <c r="L40" s="713"/>
      <c r="M40" s="714"/>
      <c r="N40" s="714"/>
      <c r="O40" s="114"/>
      <c r="P40" s="182"/>
    </row>
    <row r="41" spans="1:16" x14ac:dyDescent="0.25">
      <c r="A41" s="178">
        <f t="shared" si="1"/>
        <v>13</v>
      </c>
      <c r="B41" s="179"/>
      <c r="C41" s="683"/>
      <c r="D41" s="683"/>
      <c r="E41" s="670"/>
      <c r="F41" s="670"/>
      <c r="G41" s="15"/>
      <c r="H41" s="171"/>
      <c r="J41" s="14"/>
      <c r="K41" s="713"/>
      <c r="L41" s="713"/>
      <c r="M41" s="714"/>
      <c r="N41" s="714"/>
      <c r="O41" s="114"/>
      <c r="P41" s="182"/>
    </row>
    <row r="42" spans="1:16" x14ac:dyDescent="0.25">
      <c r="A42" s="178">
        <f t="shared" si="1"/>
        <v>14</v>
      </c>
      <c r="B42" s="179"/>
      <c r="C42" s="683"/>
      <c r="D42" s="683"/>
      <c r="E42" s="670"/>
      <c r="F42" s="670"/>
      <c r="G42" s="15"/>
      <c r="H42" s="171"/>
      <c r="J42" s="14"/>
      <c r="K42" s="713"/>
      <c r="L42" s="713"/>
      <c r="M42" s="714"/>
      <c r="N42" s="714"/>
      <c r="O42" s="114"/>
      <c r="P42" s="182"/>
    </row>
    <row r="43" spans="1:16" x14ac:dyDescent="0.25">
      <c r="A43" s="178">
        <f t="shared" si="1"/>
        <v>15</v>
      </c>
      <c r="B43" s="179"/>
      <c r="C43" s="694"/>
      <c r="D43" s="694"/>
      <c r="E43" s="712"/>
      <c r="F43" s="712"/>
      <c r="G43" s="66"/>
      <c r="H43" s="180"/>
      <c r="J43" s="14"/>
      <c r="K43" s="713"/>
      <c r="L43" s="713"/>
      <c r="M43" s="714"/>
      <c r="N43" s="714"/>
      <c r="O43" s="114"/>
      <c r="P43" s="182"/>
    </row>
    <row r="44" spans="1:16" x14ac:dyDescent="0.25">
      <c r="A44" s="178">
        <f t="shared" si="1"/>
        <v>16</v>
      </c>
      <c r="B44" s="93"/>
      <c r="C44" s="683"/>
      <c r="D44" s="683"/>
      <c r="E44" s="670"/>
      <c r="F44" s="670"/>
      <c r="G44" s="15"/>
      <c r="H44" s="171"/>
      <c r="J44" s="14"/>
      <c r="K44" s="713"/>
      <c r="L44" s="713"/>
      <c r="M44" s="714"/>
      <c r="N44" s="714"/>
      <c r="O44" s="114"/>
      <c r="P44" s="182"/>
    </row>
    <row r="45" spans="1:16" x14ac:dyDescent="0.25">
      <c r="B45" s="67"/>
      <c r="C45" s="674">
        <f>SUM(C29:D44)</f>
        <v>2750</v>
      </c>
      <c r="D45" s="674"/>
      <c r="E45" s="675"/>
      <c r="F45" s="675"/>
      <c r="G45" s="169"/>
      <c r="H45" s="170"/>
    </row>
    <row r="48" spans="1:16" x14ac:dyDescent="0.25">
      <c r="C48" s="711" t="s">
        <v>111</v>
      </c>
      <c r="D48" s="704">
        <f>SUM(G29:G44)</f>
        <v>2062500</v>
      </c>
    </row>
    <row r="49" spans="3:4" x14ac:dyDescent="0.25">
      <c r="C49" s="711"/>
      <c r="D49" s="705"/>
    </row>
  </sheetData>
  <mergeCells count="62">
    <mergeCell ref="K44:L44"/>
    <mergeCell ref="M44:N44"/>
    <mergeCell ref="K41:L41"/>
    <mergeCell ref="M41:N41"/>
    <mergeCell ref="K42:L42"/>
    <mergeCell ref="M42:N42"/>
    <mergeCell ref="K43:L43"/>
    <mergeCell ref="M43:N43"/>
    <mergeCell ref="K38:L38"/>
    <mergeCell ref="M38:N38"/>
    <mergeCell ref="K39:L39"/>
    <mergeCell ref="M39:N39"/>
    <mergeCell ref="K40:L40"/>
    <mergeCell ref="M40:N40"/>
    <mergeCell ref="K35:L35"/>
    <mergeCell ref="M35:N35"/>
    <mergeCell ref="K36:L36"/>
    <mergeCell ref="M36:N36"/>
    <mergeCell ref="K37:L37"/>
    <mergeCell ref="M37:N37"/>
    <mergeCell ref="E38:F38"/>
    <mergeCell ref="C39:D39"/>
    <mergeCell ref="E39:F39"/>
    <mergeCell ref="E40:F40"/>
    <mergeCell ref="C45:D45"/>
    <mergeCell ref="E45:F45"/>
    <mergeCell ref="C43:D43"/>
    <mergeCell ref="C44:D44"/>
    <mergeCell ref="E43:F43"/>
    <mergeCell ref="E44:F44"/>
    <mergeCell ref="C41:D41"/>
    <mergeCell ref="C42:D42"/>
    <mergeCell ref="E41:F41"/>
    <mergeCell ref="E42:F42"/>
    <mergeCell ref="G27:G28"/>
    <mergeCell ref="H27:H28"/>
    <mergeCell ref="C30:D30"/>
    <mergeCell ref="E30:F30"/>
    <mergeCell ref="C31:D31"/>
    <mergeCell ref="E31:F31"/>
    <mergeCell ref="C29:D29"/>
    <mergeCell ref="E29:F29"/>
    <mergeCell ref="E27:F28"/>
    <mergeCell ref="E35:F35"/>
    <mergeCell ref="C36:D36"/>
    <mergeCell ref="E36:F36"/>
    <mergeCell ref="C37:D37"/>
    <mergeCell ref="C32:D32"/>
    <mergeCell ref="E32:F32"/>
    <mergeCell ref="C33:D33"/>
    <mergeCell ref="E33:F33"/>
    <mergeCell ref="C34:D34"/>
    <mergeCell ref="E34:F34"/>
    <mergeCell ref="E37:F37"/>
    <mergeCell ref="A27:A28"/>
    <mergeCell ref="C48:C49"/>
    <mergeCell ref="D48:D49"/>
    <mergeCell ref="B27:B28"/>
    <mergeCell ref="C27:D28"/>
    <mergeCell ref="C40:D40"/>
    <mergeCell ref="C35:D35"/>
    <mergeCell ref="C38:D38"/>
  </mergeCells>
  <pageMargins left="0.7" right="0.7" top="0.75" bottom="0.75" header="0.3" footer="0.3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1"/>
  <sheetViews>
    <sheetView topLeftCell="D2" zoomScaleNormal="100" workbookViewId="0">
      <selection activeCell="G28" sqref="G28"/>
    </sheetView>
  </sheetViews>
  <sheetFormatPr baseColWidth="10" defaultRowHeight="15" x14ac:dyDescent="0.25"/>
  <cols>
    <col min="2" max="2" width="33.85546875" customWidth="1"/>
    <col min="3" max="3" width="15.85546875" customWidth="1"/>
    <col min="4" max="4" width="9.28515625" customWidth="1"/>
    <col min="5" max="5" width="16.42578125" customWidth="1"/>
    <col min="6" max="6" width="11" customWidth="1"/>
    <col min="7" max="7" width="13" customWidth="1"/>
    <col min="8" max="8" width="20.5703125" customWidth="1"/>
    <col min="9" max="9" width="9.42578125" customWidth="1"/>
    <col min="10" max="10" width="18.28515625" customWidth="1"/>
    <col min="11" max="11" width="13.7109375" customWidth="1"/>
    <col min="12" max="12" width="15" customWidth="1"/>
    <col min="13" max="13" width="12.7109375" customWidth="1"/>
    <col min="14" max="14" width="27.28515625" customWidth="1"/>
    <col min="15" max="15" width="10.7109375" customWidth="1"/>
    <col min="16" max="16" width="13" customWidth="1"/>
  </cols>
  <sheetData>
    <row r="1" spans="1:16" x14ac:dyDescent="0.25">
      <c r="A1" s="665" t="s">
        <v>281</v>
      </c>
      <c r="B1" s="665" t="s">
        <v>0</v>
      </c>
      <c r="C1" s="665" t="s">
        <v>9</v>
      </c>
      <c r="D1" s="665" t="s">
        <v>1</v>
      </c>
      <c r="E1" s="665" t="s">
        <v>24</v>
      </c>
      <c r="F1" s="665" t="s">
        <v>2</v>
      </c>
      <c r="G1" s="665" t="s">
        <v>3</v>
      </c>
      <c r="H1" s="665" t="s">
        <v>4</v>
      </c>
      <c r="I1" s="665" t="s">
        <v>5</v>
      </c>
      <c r="J1" s="665" t="s">
        <v>6</v>
      </c>
      <c r="K1" s="665" t="s">
        <v>7</v>
      </c>
      <c r="L1" s="665" t="s">
        <v>8</v>
      </c>
      <c r="M1" s="665" t="s">
        <v>33</v>
      </c>
      <c r="N1" s="665" t="s">
        <v>105</v>
      </c>
      <c r="O1" s="665" t="s">
        <v>9</v>
      </c>
      <c r="P1" s="665" t="s">
        <v>67</v>
      </c>
    </row>
    <row r="2" spans="1:16" ht="15" customHeight="1" x14ac:dyDescent="0.25">
      <c r="A2" s="666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  <c r="O2" s="666"/>
      <c r="P2" s="666"/>
    </row>
    <row r="3" spans="1:16" ht="16.5" x14ac:dyDescent="0.3">
      <c r="A3" s="289">
        <v>1</v>
      </c>
      <c r="B3" s="3" t="s">
        <v>530</v>
      </c>
      <c r="C3" s="210">
        <v>45569</v>
      </c>
      <c r="D3" s="12" t="s">
        <v>27</v>
      </c>
      <c r="E3" s="1"/>
      <c r="F3" s="4">
        <v>45000</v>
      </c>
      <c r="G3" s="1">
        <v>200</v>
      </c>
      <c r="H3" s="4">
        <f t="shared" ref="H3:H10" si="0">F3-G3</f>
        <v>44800</v>
      </c>
      <c r="I3" s="5">
        <v>610</v>
      </c>
      <c r="J3" s="5">
        <f t="shared" ref="J3:J10" si="1">H3*I3</f>
        <v>27328000</v>
      </c>
      <c r="K3" s="5">
        <v>27328000</v>
      </c>
      <c r="L3" s="5">
        <f t="shared" ref="L3:L10" si="2">J3-K3</f>
        <v>0</v>
      </c>
      <c r="M3" s="432" t="s">
        <v>32</v>
      </c>
      <c r="N3" s="5">
        <v>11880000</v>
      </c>
      <c r="O3" s="298">
        <v>45587</v>
      </c>
      <c r="P3" s="10" t="s">
        <v>485</v>
      </c>
    </row>
    <row r="4" spans="1:16" ht="16.5" x14ac:dyDescent="0.3">
      <c r="A4" s="289">
        <f>A3+1</f>
        <v>2</v>
      </c>
      <c r="B4" s="3" t="s">
        <v>539</v>
      </c>
      <c r="C4" s="210">
        <v>45570</v>
      </c>
      <c r="D4" s="6" t="s">
        <v>25</v>
      </c>
      <c r="E4" s="1"/>
      <c r="F4" s="4">
        <v>18000</v>
      </c>
      <c r="G4" s="1"/>
      <c r="H4" s="4">
        <f t="shared" si="0"/>
        <v>18000</v>
      </c>
      <c r="I4" s="5">
        <v>660</v>
      </c>
      <c r="J4" s="5">
        <f t="shared" si="1"/>
        <v>11880000</v>
      </c>
      <c r="K4" s="5">
        <v>11880000</v>
      </c>
      <c r="L4" s="5">
        <f t="shared" si="2"/>
        <v>0</v>
      </c>
      <c r="M4" s="432" t="s">
        <v>32</v>
      </c>
      <c r="N4" s="5">
        <v>27328000</v>
      </c>
      <c r="O4" s="298">
        <v>45588</v>
      </c>
      <c r="P4" s="10"/>
    </row>
    <row r="5" spans="1:16" ht="16.5" x14ac:dyDescent="0.3">
      <c r="A5" s="289">
        <f>A4+1</f>
        <v>3</v>
      </c>
      <c r="B5" s="3" t="s">
        <v>649</v>
      </c>
      <c r="C5" s="210">
        <v>45623</v>
      </c>
      <c r="D5" s="6" t="s">
        <v>25</v>
      </c>
      <c r="E5" s="1"/>
      <c r="F5" s="4">
        <v>45000</v>
      </c>
      <c r="G5" s="1">
        <v>100</v>
      </c>
      <c r="H5" s="4">
        <f t="shared" si="0"/>
        <v>44900</v>
      </c>
      <c r="I5" s="5">
        <v>650</v>
      </c>
      <c r="J5" s="5">
        <f t="shared" si="1"/>
        <v>29185000</v>
      </c>
      <c r="K5" s="5">
        <v>29185000</v>
      </c>
      <c r="L5" s="5">
        <f t="shared" si="2"/>
        <v>0</v>
      </c>
      <c r="M5" s="432" t="s">
        <v>32</v>
      </c>
      <c r="N5" s="5">
        <v>15000000</v>
      </c>
      <c r="O5" s="298">
        <v>45630</v>
      </c>
      <c r="P5" s="10" t="s">
        <v>485</v>
      </c>
    </row>
    <row r="6" spans="1:16" ht="16.5" x14ac:dyDescent="0.3">
      <c r="A6" s="289">
        <f>A5+1</f>
        <v>4</v>
      </c>
      <c r="B6" s="3" t="s">
        <v>740</v>
      </c>
      <c r="C6" s="210">
        <v>45641</v>
      </c>
      <c r="D6" s="6" t="s">
        <v>25</v>
      </c>
      <c r="E6" s="1"/>
      <c r="F6" s="4">
        <v>45000</v>
      </c>
      <c r="G6" s="307">
        <v>100</v>
      </c>
      <c r="H6" s="4">
        <f t="shared" si="0"/>
        <v>44900</v>
      </c>
      <c r="I6" s="5">
        <v>645</v>
      </c>
      <c r="J6" s="5">
        <f t="shared" si="1"/>
        <v>28960500</v>
      </c>
      <c r="K6" s="5">
        <v>28960500</v>
      </c>
      <c r="L6" s="5">
        <f t="shared" si="2"/>
        <v>0</v>
      </c>
      <c r="M6" s="432" t="s">
        <v>32</v>
      </c>
      <c r="N6" s="5">
        <v>11900000</v>
      </c>
      <c r="O6" s="298">
        <v>45638</v>
      </c>
      <c r="P6" s="10" t="s">
        <v>485</v>
      </c>
    </row>
    <row r="7" spans="1:16" ht="16.5" x14ac:dyDescent="0.3">
      <c r="A7" s="414">
        <f>A6+1</f>
        <v>5</v>
      </c>
      <c r="B7" s="3" t="s">
        <v>682</v>
      </c>
      <c r="C7" s="210">
        <v>45998</v>
      </c>
      <c r="D7" s="6" t="s">
        <v>25</v>
      </c>
      <c r="E7" s="297"/>
      <c r="F7" s="4">
        <v>9000</v>
      </c>
      <c r="G7" s="307"/>
      <c r="H7" s="4">
        <f t="shared" si="0"/>
        <v>9000</v>
      </c>
      <c r="I7" s="5">
        <v>625</v>
      </c>
      <c r="J7" s="5">
        <f t="shared" si="1"/>
        <v>5625000</v>
      </c>
      <c r="K7" s="5">
        <v>5625000</v>
      </c>
      <c r="L7" s="5">
        <f t="shared" si="2"/>
        <v>0</v>
      </c>
      <c r="M7" s="432" t="s">
        <v>32</v>
      </c>
      <c r="N7" s="432" t="s">
        <v>32</v>
      </c>
      <c r="O7" s="11">
        <v>45647</v>
      </c>
      <c r="P7" s="10" t="s">
        <v>746</v>
      </c>
    </row>
    <row r="8" spans="1:16" ht="16.5" x14ac:dyDescent="0.3">
      <c r="A8" s="532">
        <f t="shared" ref="A8:A11" si="3">A7+1</f>
        <v>6</v>
      </c>
      <c r="B8" s="3" t="s">
        <v>682</v>
      </c>
      <c r="C8" s="210">
        <v>45679</v>
      </c>
      <c r="D8" s="6" t="s">
        <v>25</v>
      </c>
      <c r="E8" s="307"/>
      <c r="F8" s="4">
        <v>36000</v>
      </c>
      <c r="G8" s="307">
        <v>270</v>
      </c>
      <c r="H8" s="4">
        <f t="shared" si="0"/>
        <v>35730</v>
      </c>
      <c r="I8" s="5">
        <v>615</v>
      </c>
      <c r="J8" s="5">
        <f t="shared" si="1"/>
        <v>21973950</v>
      </c>
      <c r="K8" s="5">
        <v>21973950</v>
      </c>
      <c r="L8" s="5">
        <f t="shared" si="2"/>
        <v>0</v>
      </c>
      <c r="M8" s="432" t="s">
        <v>32</v>
      </c>
      <c r="N8" s="432" t="s">
        <v>32</v>
      </c>
      <c r="O8" s="11">
        <v>45649</v>
      </c>
      <c r="P8" s="10"/>
    </row>
    <row r="9" spans="1:16" ht="16.5" x14ac:dyDescent="0.3">
      <c r="A9" s="532">
        <f t="shared" si="3"/>
        <v>7</v>
      </c>
      <c r="B9" s="3" t="s">
        <v>78</v>
      </c>
      <c r="C9" s="210">
        <v>45669</v>
      </c>
      <c r="D9" s="6" t="s">
        <v>25</v>
      </c>
      <c r="E9" s="297"/>
      <c r="F9" s="4">
        <v>45000</v>
      </c>
      <c r="G9" s="297">
        <v>100</v>
      </c>
      <c r="H9" s="4">
        <f t="shared" si="0"/>
        <v>44900</v>
      </c>
      <c r="I9" s="5">
        <v>620</v>
      </c>
      <c r="J9" s="5">
        <f t="shared" si="1"/>
        <v>27838000</v>
      </c>
      <c r="K9" s="5">
        <v>27838000</v>
      </c>
      <c r="L9" s="5">
        <f t="shared" si="2"/>
        <v>0</v>
      </c>
      <c r="M9" s="432" t="s">
        <v>32</v>
      </c>
      <c r="N9" s="5">
        <v>5770000</v>
      </c>
      <c r="O9" s="11">
        <v>45649</v>
      </c>
      <c r="P9" s="10"/>
    </row>
    <row r="10" spans="1:16" ht="16.5" x14ac:dyDescent="0.3">
      <c r="A10" s="532">
        <f t="shared" si="3"/>
        <v>8</v>
      </c>
      <c r="B10" s="3" t="s">
        <v>846</v>
      </c>
      <c r="C10" s="210">
        <v>45729</v>
      </c>
      <c r="D10" s="6" t="s">
        <v>25</v>
      </c>
      <c r="E10" s="297"/>
      <c r="F10" s="4">
        <v>45000</v>
      </c>
      <c r="G10" s="297">
        <v>100</v>
      </c>
      <c r="H10" s="4">
        <f t="shared" si="0"/>
        <v>44900</v>
      </c>
      <c r="I10" s="5">
        <v>670</v>
      </c>
      <c r="J10" s="5">
        <f t="shared" si="1"/>
        <v>30083000</v>
      </c>
      <c r="K10" s="5">
        <v>30083000</v>
      </c>
      <c r="L10" s="5">
        <f t="shared" si="2"/>
        <v>0</v>
      </c>
      <c r="M10" s="432" t="s">
        <v>32</v>
      </c>
      <c r="N10" s="5">
        <v>27665000</v>
      </c>
      <c r="O10" s="11">
        <v>45672</v>
      </c>
      <c r="P10" s="10" t="s">
        <v>482</v>
      </c>
    </row>
    <row r="11" spans="1:16" ht="16.5" x14ac:dyDescent="0.3">
      <c r="A11" s="532">
        <f t="shared" si="3"/>
        <v>9</v>
      </c>
      <c r="B11" s="3"/>
      <c r="C11" s="210"/>
      <c r="D11" s="6"/>
      <c r="E11" s="297"/>
      <c r="F11" s="4"/>
      <c r="G11" s="297"/>
      <c r="H11" s="4"/>
      <c r="I11" s="5"/>
      <c r="J11" s="5"/>
      <c r="K11" s="5"/>
      <c r="L11" s="5"/>
      <c r="M11" s="119"/>
      <c r="N11" s="5">
        <v>5625000</v>
      </c>
      <c r="O11" s="45">
        <v>45679</v>
      </c>
      <c r="P11" s="10"/>
    </row>
    <row r="12" spans="1:16" ht="16.5" x14ac:dyDescent="0.3">
      <c r="A12" s="10"/>
      <c r="B12" s="3"/>
      <c r="C12" s="210"/>
      <c r="D12" s="6"/>
      <c r="E12" s="10"/>
      <c r="F12" s="4"/>
      <c r="G12" s="297"/>
      <c r="H12" s="4"/>
      <c r="I12" s="5"/>
      <c r="J12" s="5"/>
      <c r="K12" s="5"/>
      <c r="L12" s="5"/>
      <c r="M12" s="13"/>
      <c r="N12" s="5">
        <v>30000000</v>
      </c>
      <c r="O12" s="11">
        <v>45735</v>
      </c>
      <c r="P12" s="10" t="s">
        <v>504</v>
      </c>
    </row>
    <row r="14" spans="1:16" ht="15.75" customHeight="1" x14ac:dyDescent="0.25">
      <c r="L14" s="667" t="s">
        <v>28</v>
      </c>
      <c r="M14" s="667"/>
      <c r="N14" s="668">
        <f>SUM(J3:J12)</f>
        <v>182873450</v>
      </c>
    </row>
    <row r="15" spans="1:16" ht="15.75" customHeight="1" x14ac:dyDescent="0.25">
      <c r="L15" s="667"/>
      <c r="M15" s="667"/>
      <c r="N15" s="715"/>
    </row>
    <row r="17" spans="12:14" ht="15.75" customHeight="1" x14ac:dyDescent="0.25">
      <c r="L17" s="667" t="s">
        <v>29</v>
      </c>
      <c r="M17" s="667"/>
      <c r="N17" s="668">
        <f>SUM(K3:K10)</f>
        <v>182873450</v>
      </c>
    </row>
    <row r="18" spans="12:14" ht="15.75" customHeight="1" x14ac:dyDescent="0.25">
      <c r="L18" s="667"/>
      <c r="M18" s="667"/>
      <c r="N18" s="715"/>
    </row>
    <row r="20" spans="12:14" ht="15.75" customHeight="1" x14ac:dyDescent="0.25">
      <c r="L20" s="667" t="s">
        <v>8</v>
      </c>
      <c r="M20" s="667"/>
      <c r="N20" s="668">
        <f>N14-N17</f>
        <v>0</v>
      </c>
    </row>
    <row r="21" spans="12:14" ht="15.75" customHeight="1" x14ac:dyDescent="0.25">
      <c r="L21" s="667"/>
      <c r="M21" s="667"/>
      <c r="N21" s="715"/>
    </row>
  </sheetData>
  <mergeCells count="22">
    <mergeCell ref="B1:B2"/>
    <mergeCell ref="D1:D2"/>
    <mergeCell ref="E1:E2"/>
    <mergeCell ref="F1:F2"/>
    <mergeCell ref="G1:G2"/>
    <mergeCell ref="C1:C2"/>
    <mergeCell ref="A1:A2"/>
    <mergeCell ref="P1:P2"/>
    <mergeCell ref="N20:N21"/>
    <mergeCell ref="O1:O2"/>
    <mergeCell ref="N14:N15"/>
    <mergeCell ref="N17:N18"/>
    <mergeCell ref="N1:N2"/>
    <mergeCell ref="L14:M15"/>
    <mergeCell ref="L17:M18"/>
    <mergeCell ref="L20:M21"/>
    <mergeCell ref="I1:I2"/>
    <mergeCell ref="J1:J2"/>
    <mergeCell ref="K1:K2"/>
    <mergeCell ref="L1:L2"/>
    <mergeCell ref="M1:M2"/>
    <mergeCell ref="H1:H2"/>
  </mergeCells>
  <printOptions horizontalCentered="1"/>
  <pageMargins left="0.19685039370078741" right="0.19685039370078741" top="0.74803149606299213" bottom="0.74803149606299213" header="0.31496062992125984" footer="0.31496062992125984"/>
  <pageSetup paperSize="9" scale="55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9"/>
  <sheetViews>
    <sheetView topLeftCell="A25" workbookViewId="0">
      <selection activeCell="F8" sqref="F8:G8"/>
    </sheetView>
  </sheetViews>
  <sheetFormatPr baseColWidth="10" defaultRowHeight="15" x14ac:dyDescent="0.25"/>
  <cols>
    <col min="9" max="9" width="13.7109375" customWidth="1"/>
  </cols>
  <sheetData>
    <row r="1" spans="1:12" x14ac:dyDescent="0.25">
      <c r="E1" s="716" t="s">
        <v>378</v>
      </c>
      <c r="F1" s="716"/>
      <c r="G1" s="716"/>
      <c r="H1" s="716"/>
    </row>
    <row r="2" spans="1:12" x14ac:dyDescent="0.25">
      <c r="E2" s="716"/>
      <c r="F2" s="716"/>
      <c r="G2" s="716"/>
      <c r="H2" s="716"/>
    </row>
    <row r="4" spans="1:12" x14ac:dyDescent="0.25">
      <c r="A4" s="685" t="s">
        <v>281</v>
      </c>
      <c r="B4" s="685" t="s">
        <v>0</v>
      </c>
      <c r="C4" s="685"/>
      <c r="D4" s="685" t="s">
        <v>2</v>
      </c>
      <c r="E4" s="685"/>
      <c r="F4" s="685" t="s">
        <v>3</v>
      </c>
      <c r="G4" s="685"/>
      <c r="H4" s="685" t="s">
        <v>256</v>
      </c>
      <c r="I4" s="685"/>
      <c r="J4" s="685" t="s">
        <v>107</v>
      </c>
      <c r="K4" s="685"/>
      <c r="L4" s="685" t="s">
        <v>9</v>
      </c>
    </row>
    <row r="5" spans="1:12" x14ac:dyDescent="0.25">
      <c r="A5" s="685"/>
      <c r="B5" s="685"/>
      <c r="C5" s="685"/>
      <c r="D5" s="685"/>
      <c r="E5" s="685"/>
      <c r="F5" s="685"/>
      <c r="G5" s="685"/>
      <c r="H5" s="685"/>
      <c r="I5" s="685"/>
      <c r="J5" s="685"/>
      <c r="K5" s="685"/>
      <c r="L5" s="685"/>
    </row>
    <row r="6" spans="1:12" x14ac:dyDescent="0.25">
      <c r="A6" s="188">
        <v>1</v>
      </c>
      <c r="B6" s="669" t="s">
        <v>324</v>
      </c>
      <c r="C6" s="669"/>
      <c r="D6" s="691">
        <v>45000</v>
      </c>
      <c r="E6" s="669"/>
      <c r="F6" s="669"/>
      <c r="G6" s="669"/>
      <c r="H6" s="690">
        <v>45</v>
      </c>
      <c r="I6" s="690"/>
      <c r="J6" s="690">
        <f>D6*H6</f>
        <v>2025000</v>
      </c>
      <c r="K6" s="669"/>
      <c r="L6" s="10" t="s">
        <v>323</v>
      </c>
    </row>
    <row r="7" spans="1:12" x14ac:dyDescent="0.25">
      <c r="A7" s="188">
        <v>2</v>
      </c>
      <c r="B7" s="669"/>
      <c r="C7" s="669"/>
      <c r="D7" s="691"/>
      <c r="E7" s="669"/>
      <c r="F7" s="669"/>
      <c r="G7" s="669"/>
      <c r="H7" s="690"/>
      <c r="I7" s="690"/>
      <c r="J7" s="690"/>
      <c r="K7" s="669"/>
      <c r="L7" s="10" t="s">
        <v>323</v>
      </c>
    </row>
    <row r="8" spans="1:12" x14ac:dyDescent="0.25">
      <c r="A8" s="188">
        <v>3</v>
      </c>
      <c r="B8" s="669" t="s">
        <v>328</v>
      </c>
      <c r="C8" s="669"/>
      <c r="D8" s="691">
        <v>45000</v>
      </c>
      <c r="E8" s="669"/>
      <c r="F8" s="669"/>
      <c r="G8" s="669"/>
      <c r="H8" s="690">
        <v>45</v>
      </c>
      <c r="I8" s="690"/>
      <c r="J8" s="690">
        <f>D8*H8</f>
        <v>2025000</v>
      </c>
      <c r="K8" s="669"/>
      <c r="L8" s="10" t="s">
        <v>323</v>
      </c>
    </row>
    <row r="9" spans="1:12" x14ac:dyDescent="0.25">
      <c r="A9" s="188">
        <v>4</v>
      </c>
      <c r="B9" s="669" t="s">
        <v>118</v>
      </c>
      <c r="C9" s="669"/>
      <c r="D9" s="691">
        <v>45000</v>
      </c>
      <c r="E9" s="669"/>
      <c r="F9" s="669"/>
      <c r="G9" s="669"/>
      <c r="H9" s="690">
        <v>45</v>
      </c>
      <c r="I9" s="690"/>
      <c r="J9" s="690">
        <f>D9*H9</f>
        <v>2025000</v>
      </c>
      <c r="K9" s="669"/>
      <c r="L9" s="10" t="s">
        <v>374</v>
      </c>
    </row>
    <row r="10" spans="1:12" x14ac:dyDescent="0.25">
      <c r="A10" s="188">
        <v>5</v>
      </c>
      <c r="B10" s="669"/>
      <c r="C10" s="669"/>
      <c r="D10" s="691"/>
      <c r="E10" s="669"/>
      <c r="F10" s="669"/>
      <c r="G10" s="669"/>
      <c r="H10" s="690"/>
      <c r="I10" s="690"/>
      <c r="J10" s="690"/>
      <c r="K10" s="669"/>
      <c r="L10" s="10"/>
    </row>
    <row r="11" spans="1:12" x14ac:dyDescent="0.25">
      <c r="A11" s="188">
        <v>6</v>
      </c>
      <c r="B11" s="669"/>
      <c r="C11" s="669"/>
      <c r="D11" s="691"/>
      <c r="E11" s="669"/>
      <c r="F11" s="669"/>
      <c r="G11" s="669"/>
      <c r="H11" s="690"/>
      <c r="I11" s="690"/>
      <c r="J11" s="690"/>
      <c r="K11" s="669"/>
      <c r="L11" s="10"/>
    </row>
    <row r="12" spans="1:12" x14ac:dyDescent="0.25">
      <c r="A12" s="188">
        <v>7</v>
      </c>
      <c r="B12" s="669"/>
      <c r="C12" s="669"/>
      <c r="D12" s="691"/>
      <c r="E12" s="669"/>
      <c r="F12" s="669"/>
      <c r="G12" s="669"/>
      <c r="H12" s="690"/>
      <c r="I12" s="690"/>
      <c r="J12" s="690"/>
      <c r="K12" s="669"/>
      <c r="L12" s="10"/>
    </row>
    <row r="13" spans="1:12" x14ac:dyDescent="0.25">
      <c r="A13" s="188">
        <v>8</v>
      </c>
      <c r="B13" s="669"/>
      <c r="C13" s="669"/>
      <c r="D13" s="691"/>
      <c r="E13" s="669"/>
      <c r="F13" s="669"/>
      <c r="G13" s="669"/>
      <c r="H13" s="690"/>
      <c r="I13" s="690"/>
      <c r="J13" s="690"/>
      <c r="K13" s="669"/>
      <c r="L13" s="10"/>
    </row>
    <row r="14" spans="1:12" x14ac:dyDescent="0.25">
      <c r="A14" s="188">
        <v>9</v>
      </c>
      <c r="B14" s="669"/>
      <c r="C14" s="669"/>
      <c r="D14" s="691"/>
      <c r="E14" s="669"/>
      <c r="F14" s="669"/>
      <c r="G14" s="669"/>
      <c r="H14" s="690"/>
      <c r="I14" s="690"/>
      <c r="J14" s="690"/>
      <c r="K14" s="669"/>
      <c r="L14" s="10"/>
    </row>
    <row r="15" spans="1:12" x14ac:dyDescent="0.25">
      <c r="A15" s="188">
        <v>10</v>
      </c>
      <c r="B15" s="669"/>
      <c r="C15" s="669"/>
      <c r="D15" s="691"/>
      <c r="E15" s="669"/>
      <c r="F15" s="669"/>
      <c r="G15" s="669"/>
      <c r="H15" s="690"/>
      <c r="I15" s="690"/>
      <c r="J15" s="690"/>
      <c r="K15" s="669"/>
      <c r="L15" s="10"/>
    </row>
    <row r="16" spans="1:12" x14ac:dyDescent="0.25">
      <c r="A16" s="188">
        <v>11</v>
      </c>
      <c r="B16" s="669"/>
      <c r="C16" s="669"/>
      <c r="D16" s="691"/>
      <c r="E16" s="669"/>
      <c r="F16" s="669"/>
      <c r="G16" s="669"/>
      <c r="H16" s="690"/>
      <c r="I16" s="690"/>
      <c r="J16" s="690"/>
      <c r="K16" s="669"/>
      <c r="L16" s="10"/>
    </row>
    <row r="17" spans="1:12" x14ac:dyDescent="0.25">
      <c r="A17" s="188">
        <v>12</v>
      </c>
      <c r="B17" s="669"/>
      <c r="C17" s="669"/>
      <c r="D17" s="691"/>
      <c r="E17" s="669"/>
      <c r="F17" s="669"/>
      <c r="G17" s="669"/>
      <c r="H17" s="690"/>
      <c r="I17" s="690"/>
      <c r="J17" s="690"/>
      <c r="K17" s="669"/>
      <c r="L17" s="10"/>
    </row>
    <row r="18" spans="1:12" x14ac:dyDescent="0.25">
      <c r="A18" s="188">
        <v>13</v>
      </c>
      <c r="B18" s="669"/>
      <c r="C18" s="669"/>
      <c r="D18" s="691"/>
      <c r="E18" s="669"/>
      <c r="F18" s="669"/>
      <c r="G18" s="669"/>
      <c r="H18" s="690"/>
      <c r="I18" s="690"/>
      <c r="J18" s="690"/>
      <c r="K18" s="669"/>
      <c r="L18" s="10"/>
    </row>
    <row r="19" spans="1:12" x14ac:dyDescent="0.25">
      <c r="A19" s="188">
        <v>14</v>
      </c>
      <c r="B19" s="669"/>
      <c r="C19" s="669"/>
      <c r="D19" s="691"/>
      <c r="E19" s="669"/>
      <c r="F19" s="669"/>
      <c r="G19" s="669"/>
      <c r="H19" s="690"/>
      <c r="I19" s="690"/>
      <c r="J19" s="690"/>
      <c r="K19" s="669"/>
      <c r="L19" s="10"/>
    </row>
    <row r="20" spans="1:12" x14ac:dyDescent="0.25">
      <c r="A20" s="188">
        <v>15</v>
      </c>
      <c r="B20" s="669"/>
      <c r="C20" s="669"/>
      <c r="D20" s="691"/>
      <c r="E20" s="669"/>
      <c r="F20" s="669"/>
      <c r="G20" s="669"/>
      <c r="H20" s="690"/>
      <c r="I20" s="690"/>
      <c r="J20" s="690"/>
      <c r="K20" s="669"/>
      <c r="L20" s="10"/>
    </row>
    <row r="21" spans="1:12" x14ac:dyDescent="0.25">
      <c r="A21" s="188">
        <v>16</v>
      </c>
      <c r="B21" s="669"/>
      <c r="C21" s="669"/>
      <c r="D21" s="691"/>
      <c r="E21" s="669"/>
      <c r="F21" s="669"/>
      <c r="G21" s="669"/>
      <c r="H21" s="690"/>
      <c r="I21" s="690"/>
      <c r="J21" s="690"/>
      <c r="K21" s="669"/>
      <c r="L21" s="10"/>
    </row>
    <row r="22" spans="1:12" x14ac:dyDescent="0.25">
      <c r="A22" s="188">
        <v>17</v>
      </c>
      <c r="B22" s="669"/>
      <c r="C22" s="669"/>
      <c r="D22" s="691"/>
      <c r="E22" s="669"/>
      <c r="F22" s="669"/>
      <c r="G22" s="669"/>
      <c r="H22" s="690"/>
      <c r="I22" s="690"/>
      <c r="J22" s="690"/>
      <c r="K22" s="669"/>
      <c r="L22" s="10"/>
    </row>
    <row r="23" spans="1:12" x14ac:dyDescent="0.25">
      <c r="A23" s="188">
        <v>18</v>
      </c>
      <c r="B23" s="669"/>
      <c r="C23" s="669"/>
      <c r="D23" s="691"/>
      <c r="E23" s="669"/>
      <c r="F23" s="669"/>
      <c r="G23" s="669"/>
      <c r="H23" s="690"/>
      <c r="I23" s="690"/>
      <c r="J23" s="690"/>
      <c r="K23" s="669"/>
      <c r="L23" s="10"/>
    </row>
    <row r="24" spans="1:12" x14ac:dyDescent="0.25">
      <c r="A24" s="188">
        <v>19</v>
      </c>
      <c r="B24" s="669"/>
      <c r="C24" s="669"/>
      <c r="D24" s="691"/>
      <c r="E24" s="669"/>
      <c r="F24" s="669"/>
      <c r="G24" s="669"/>
      <c r="H24" s="690"/>
      <c r="I24" s="690"/>
      <c r="J24" s="690"/>
      <c r="K24" s="669"/>
      <c r="L24" s="10"/>
    </row>
    <row r="25" spans="1:12" x14ac:dyDescent="0.25">
      <c r="A25" s="188">
        <v>20</v>
      </c>
      <c r="B25" s="669"/>
      <c r="C25" s="669"/>
      <c r="D25" s="691"/>
      <c r="E25" s="669"/>
      <c r="F25" s="669"/>
      <c r="G25" s="669"/>
      <c r="H25" s="690"/>
      <c r="I25" s="690"/>
      <c r="J25" s="690"/>
      <c r="K25" s="669"/>
      <c r="L25" s="10"/>
    </row>
    <row r="26" spans="1:12" x14ac:dyDescent="0.25">
      <c r="A26" s="188">
        <v>21</v>
      </c>
      <c r="B26" s="669"/>
      <c r="C26" s="669"/>
      <c r="D26" s="691"/>
      <c r="E26" s="669"/>
      <c r="F26" s="669"/>
      <c r="G26" s="669"/>
      <c r="H26" s="690"/>
      <c r="I26" s="690"/>
      <c r="J26" s="690"/>
      <c r="K26" s="669"/>
      <c r="L26" s="10"/>
    </row>
    <row r="27" spans="1:12" x14ac:dyDescent="0.25">
      <c r="A27" s="188">
        <v>22</v>
      </c>
      <c r="B27" s="669"/>
      <c r="C27" s="669"/>
      <c r="D27" s="691"/>
      <c r="E27" s="669"/>
      <c r="F27" s="669"/>
      <c r="G27" s="669"/>
      <c r="H27" s="690"/>
      <c r="I27" s="690"/>
      <c r="J27" s="690"/>
      <c r="K27" s="669"/>
      <c r="L27" s="10"/>
    </row>
    <row r="28" spans="1:12" x14ac:dyDescent="0.25">
      <c r="A28" s="188">
        <v>23</v>
      </c>
      <c r="B28" s="669"/>
      <c r="C28" s="669"/>
      <c r="D28" s="691"/>
      <c r="E28" s="669"/>
      <c r="F28" s="669"/>
      <c r="G28" s="669"/>
      <c r="H28" s="690"/>
      <c r="I28" s="690"/>
      <c r="J28" s="690"/>
      <c r="K28" s="669"/>
      <c r="L28" s="10"/>
    </row>
    <row r="29" spans="1:12" x14ac:dyDescent="0.25">
      <c r="A29" s="10"/>
      <c r="B29" s="669"/>
      <c r="C29" s="669"/>
      <c r="D29" s="669"/>
      <c r="E29" s="669"/>
      <c r="F29" s="669"/>
      <c r="G29" s="669"/>
      <c r="H29" s="669"/>
      <c r="I29" s="669"/>
      <c r="J29" s="669"/>
      <c r="K29" s="669"/>
      <c r="L29" s="10"/>
    </row>
    <row r="30" spans="1:12" x14ac:dyDescent="0.25">
      <c r="A30" s="10"/>
      <c r="B30" s="669"/>
      <c r="C30" s="669"/>
      <c r="D30" s="669"/>
      <c r="E30" s="669"/>
      <c r="F30" s="669"/>
      <c r="G30" s="669"/>
      <c r="H30" s="669"/>
      <c r="I30" s="669"/>
      <c r="J30" s="669"/>
      <c r="K30" s="669"/>
      <c r="L30" s="10"/>
    </row>
    <row r="31" spans="1:12" x14ac:dyDescent="0.25">
      <c r="A31" s="10"/>
      <c r="B31" s="683"/>
      <c r="C31" s="683"/>
      <c r="D31" s="683"/>
      <c r="E31" s="683"/>
      <c r="F31" s="683"/>
      <c r="G31" s="683"/>
      <c r="H31" s="683"/>
      <c r="I31" s="683"/>
      <c r="J31" s="683"/>
      <c r="K31" s="683"/>
      <c r="L31" s="10"/>
    </row>
    <row r="32" spans="1:12" ht="21" x14ac:dyDescent="0.35">
      <c r="A32" s="10"/>
      <c r="B32" s="683"/>
      <c r="C32" s="683"/>
      <c r="D32" s="683"/>
      <c r="E32" s="683"/>
      <c r="F32" s="693">
        <f>SUM(F6:G23)</f>
        <v>0</v>
      </c>
      <c r="G32" s="693"/>
      <c r="H32" s="683"/>
      <c r="I32" s="683"/>
      <c r="J32" s="692">
        <f>SUM(J6:K23)</f>
        <v>6075000</v>
      </c>
      <c r="K32" s="693"/>
    </row>
    <row r="33" spans="1:11" x14ac:dyDescent="0.25">
      <c r="A33" s="10"/>
      <c r="B33" s="683"/>
      <c r="C33" s="683"/>
      <c r="D33" s="683"/>
      <c r="E33" s="683"/>
      <c r="F33" s="683"/>
      <c r="G33" s="683"/>
      <c r="H33" s="683"/>
      <c r="I33" s="683"/>
      <c r="J33" s="683"/>
      <c r="K33" s="683"/>
    </row>
    <row r="34" spans="1:11" x14ac:dyDescent="0.25">
      <c r="A34" s="10"/>
      <c r="B34" s="683"/>
      <c r="C34" s="683"/>
      <c r="D34" s="683"/>
      <c r="E34" s="683"/>
      <c r="F34" s="683"/>
      <c r="G34" s="683"/>
      <c r="H34" s="683"/>
      <c r="I34" s="683"/>
      <c r="J34" s="683"/>
      <c r="K34" s="683"/>
    </row>
    <row r="35" spans="1:11" ht="21" x14ac:dyDescent="0.35">
      <c r="A35" s="10"/>
      <c r="B35" s="683"/>
      <c r="C35" s="683"/>
      <c r="D35" s="683"/>
      <c r="E35" s="683"/>
      <c r="F35" s="683"/>
      <c r="G35" s="683"/>
      <c r="H35" s="685" t="s">
        <v>257</v>
      </c>
      <c r="I35" s="685"/>
      <c r="J35" s="692">
        <f>J32</f>
        <v>6075000</v>
      </c>
      <c r="K35" s="693"/>
    </row>
    <row r="36" spans="1:11" x14ac:dyDescent="0.25">
      <c r="A36" s="10"/>
      <c r="B36" s="683"/>
      <c r="C36" s="683"/>
      <c r="D36" s="683"/>
      <c r="E36" s="683"/>
      <c r="F36" s="683"/>
      <c r="G36" s="683"/>
      <c r="H36" s="683"/>
      <c r="I36" s="683"/>
      <c r="J36" s="683"/>
      <c r="K36" s="683"/>
    </row>
    <row r="37" spans="1:11" ht="21" x14ac:dyDescent="0.35">
      <c r="A37" s="10"/>
      <c r="B37" s="683"/>
      <c r="C37" s="683"/>
      <c r="D37" s="683"/>
      <c r="E37" s="683"/>
      <c r="F37" s="683"/>
      <c r="G37" s="683"/>
      <c r="H37" s="685" t="s">
        <v>258</v>
      </c>
      <c r="I37" s="685"/>
      <c r="J37" s="692">
        <f>(F32)*700</f>
        <v>0</v>
      </c>
      <c r="K37" s="693"/>
    </row>
    <row r="38" spans="1:11" x14ac:dyDescent="0.25">
      <c r="A38" s="10"/>
      <c r="B38" s="683"/>
      <c r="C38" s="683"/>
      <c r="D38" s="683"/>
      <c r="E38" s="683"/>
      <c r="F38" s="683"/>
      <c r="G38" s="683"/>
      <c r="H38" s="683"/>
      <c r="I38" s="683"/>
      <c r="J38" s="683"/>
      <c r="K38" s="683"/>
    </row>
    <row r="39" spans="1:11" ht="21" x14ac:dyDescent="0.35">
      <c r="A39" s="10"/>
      <c r="B39" s="10"/>
      <c r="C39" s="10"/>
      <c r="D39" s="10"/>
      <c r="E39" s="10"/>
      <c r="F39" s="10"/>
      <c r="G39" s="10"/>
      <c r="H39" s="685" t="s">
        <v>71</v>
      </c>
      <c r="I39" s="685"/>
      <c r="J39" s="692">
        <f>J35-J37</f>
        <v>6075000</v>
      </c>
      <c r="K39" s="693"/>
    </row>
  </sheetData>
  <mergeCells count="175">
    <mergeCell ref="H39:I39"/>
    <mergeCell ref="J39:K39"/>
    <mergeCell ref="B37:C37"/>
    <mergeCell ref="D37:E37"/>
    <mergeCell ref="F37:G37"/>
    <mergeCell ref="H37:I37"/>
    <mergeCell ref="J37:K37"/>
    <mergeCell ref="B38:C38"/>
    <mergeCell ref="D38:E38"/>
    <mergeCell ref="F38:G38"/>
    <mergeCell ref="H38:I38"/>
    <mergeCell ref="J38:K38"/>
    <mergeCell ref="B35:C35"/>
    <mergeCell ref="D35:E35"/>
    <mergeCell ref="F35:G35"/>
    <mergeCell ref="H35:I35"/>
    <mergeCell ref="J35:K35"/>
    <mergeCell ref="B36:C36"/>
    <mergeCell ref="D36:E36"/>
    <mergeCell ref="F36:G36"/>
    <mergeCell ref="H36:I36"/>
    <mergeCell ref="J36:K36"/>
    <mergeCell ref="B33:C33"/>
    <mergeCell ref="D33:E33"/>
    <mergeCell ref="F33:G33"/>
    <mergeCell ref="H33:I33"/>
    <mergeCell ref="J33:K33"/>
    <mergeCell ref="B34:C34"/>
    <mergeCell ref="D34:E34"/>
    <mergeCell ref="F34:G34"/>
    <mergeCell ref="H34:I34"/>
    <mergeCell ref="J34:K34"/>
    <mergeCell ref="B31:C31"/>
    <mergeCell ref="D31:E31"/>
    <mergeCell ref="F31:G31"/>
    <mergeCell ref="H31:I31"/>
    <mergeCell ref="J31:K31"/>
    <mergeCell ref="B32:C32"/>
    <mergeCell ref="D32:E32"/>
    <mergeCell ref="F32:G32"/>
    <mergeCell ref="H32:I32"/>
    <mergeCell ref="J32:K32"/>
    <mergeCell ref="B29:C29"/>
    <mergeCell ref="D29:E29"/>
    <mergeCell ref="F29:G29"/>
    <mergeCell ref="H29:I29"/>
    <mergeCell ref="J29:K29"/>
    <mergeCell ref="B30:C30"/>
    <mergeCell ref="D30:E30"/>
    <mergeCell ref="F30:G30"/>
    <mergeCell ref="H30:I30"/>
    <mergeCell ref="J30:K30"/>
    <mergeCell ref="B27:C27"/>
    <mergeCell ref="D27:E27"/>
    <mergeCell ref="F27:G27"/>
    <mergeCell ref="H27:I27"/>
    <mergeCell ref="J27:K27"/>
    <mergeCell ref="B28:C28"/>
    <mergeCell ref="D28:E28"/>
    <mergeCell ref="F28:G28"/>
    <mergeCell ref="H28:I28"/>
    <mergeCell ref="J28:K28"/>
    <mergeCell ref="B25:C25"/>
    <mergeCell ref="D25:E25"/>
    <mergeCell ref="F25:G25"/>
    <mergeCell ref="H25:I25"/>
    <mergeCell ref="J25:K25"/>
    <mergeCell ref="B26:C26"/>
    <mergeCell ref="D26:E26"/>
    <mergeCell ref="F26:G26"/>
    <mergeCell ref="H26:I26"/>
    <mergeCell ref="J26:K26"/>
    <mergeCell ref="B23:C23"/>
    <mergeCell ref="D23:E23"/>
    <mergeCell ref="F23:G23"/>
    <mergeCell ref="H23:I23"/>
    <mergeCell ref="J23:K23"/>
    <mergeCell ref="B24:C24"/>
    <mergeCell ref="D24:E24"/>
    <mergeCell ref="F24:G24"/>
    <mergeCell ref="H24:I24"/>
    <mergeCell ref="J24:K24"/>
    <mergeCell ref="B21:C21"/>
    <mergeCell ref="D21:E21"/>
    <mergeCell ref="F21:G21"/>
    <mergeCell ref="H21:I21"/>
    <mergeCell ref="J21:K21"/>
    <mergeCell ref="B22:C22"/>
    <mergeCell ref="D22:E22"/>
    <mergeCell ref="F22:G22"/>
    <mergeCell ref="H22:I22"/>
    <mergeCell ref="J22:K22"/>
    <mergeCell ref="B19:C19"/>
    <mergeCell ref="D19:E19"/>
    <mergeCell ref="F19:G19"/>
    <mergeCell ref="H19:I19"/>
    <mergeCell ref="J19:K19"/>
    <mergeCell ref="B20:C20"/>
    <mergeCell ref="D20:E20"/>
    <mergeCell ref="F20:G20"/>
    <mergeCell ref="H20:I20"/>
    <mergeCell ref="J20:K20"/>
    <mergeCell ref="B17:C17"/>
    <mergeCell ref="D17:E17"/>
    <mergeCell ref="F17:G17"/>
    <mergeCell ref="H17:I17"/>
    <mergeCell ref="J17:K17"/>
    <mergeCell ref="B18:C18"/>
    <mergeCell ref="D18:E18"/>
    <mergeCell ref="F18:G18"/>
    <mergeCell ref="H18:I18"/>
    <mergeCell ref="J18:K18"/>
    <mergeCell ref="B15:C15"/>
    <mergeCell ref="D15:E15"/>
    <mergeCell ref="F15:G15"/>
    <mergeCell ref="H15:I15"/>
    <mergeCell ref="J15:K15"/>
    <mergeCell ref="B16:C16"/>
    <mergeCell ref="D16:E16"/>
    <mergeCell ref="F16:G16"/>
    <mergeCell ref="H16:I16"/>
    <mergeCell ref="J16:K16"/>
    <mergeCell ref="B13:C13"/>
    <mergeCell ref="D13:E13"/>
    <mergeCell ref="F13:G13"/>
    <mergeCell ref="H13:I13"/>
    <mergeCell ref="J13:K13"/>
    <mergeCell ref="B14:C14"/>
    <mergeCell ref="D14:E14"/>
    <mergeCell ref="F14:G14"/>
    <mergeCell ref="H14:I14"/>
    <mergeCell ref="J14:K14"/>
    <mergeCell ref="B11:C11"/>
    <mergeCell ref="D11:E11"/>
    <mergeCell ref="F11:G11"/>
    <mergeCell ref="H11:I11"/>
    <mergeCell ref="J11:K11"/>
    <mergeCell ref="B12:C12"/>
    <mergeCell ref="D12:E12"/>
    <mergeCell ref="F12:G12"/>
    <mergeCell ref="H12:I12"/>
    <mergeCell ref="J12:K12"/>
    <mergeCell ref="B9:C9"/>
    <mergeCell ref="D9:E9"/>
    <mergeCell ref="F9:G9"/>
    <mergeCell ref="H9:I9"/>
    <mergeCell ref="J9:K9"/>
    <mergeCell ref="B10:C10"/>
    <mergeCell ref="D10:E10"/>
    <mergeCell ref="F10:G10"/>
    <mergeCell ref="H10:I10"/>
    <mergeCell ref="J10:K10"/>
    <mergeCell ref="B7:C7"/>
    <mergeCell ref="D7:E7"/>
    <mergeCell ref="F7:G7"/>
    <mergeCell ref="H7:I7"/>
    <mergeCell ref="J7:K7"/>
    <mergeCell ref="B8:C8"/>
    <mergeCell ref="D8:E8"/>
    <mergeCell ref="F8:G8"/>
    <mergeCell ref="H8:I8"/>
    <mergeCell ref="J8:K8"/>
    <mergeCell ref="J4:K5"/>
    <mergeCell ref="L4:L5"/>
    <mergeCell ref="B6:C6"/>
    <mergeCell ref="D6:E6"/>
    <mergeCell ref="F6:G6"/>
    <mergeCell ref="H6:I6"/>
    <mergeCell ref="J6:K6"/>
    <mergeCell ref="E1:H2"/>
    <mergeCell ref="A4:A5"/>
    <mergeCell ref="B4:C5"/>
    <mergeCell ref="D4:E5"/>
    <mergeCell ref="F4:G5"/>
    <mergeCell ref="H4:I5"/>
  </mergeCells>
  <pageMargins left="0.7" right="0.7" top="0.75" bottom="0.75" header="0.3" footer="0.3"/>
  <pageSetup scale="85" orientation="landscape" horizontalDpi="1200" verticalDpi="120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7"/>
  <sheetViews>
    <sheetView topLeftCell="A10" workbookViewId="0">
      <selection activeCell="F32" sqref="F32"/>
    </sheetView>
  </sheetViews>
  <sheetFormatPr baseColWidth="10" defaultRowHeight="15" x14ac:dyDescent="0.25"/>
  <cols>
    <col min="1" max="1" width="27.7109375" customWidth="1"/>
    <col min="2" max="2" width="9.28515625" customWidth="1"/>
    <col min="3" max="3" width="15.28515625" customWidth="1"/>
    <col min="4" max="4" width="11" customWidth="1"/>
    <col min="5" max="5" width="13" customWidth="1"/>
    <col min="6" max="6" width="20.5703125" customWidth="1"/>
    <col min="7" max="7" width="8" customWidth="1"/>
    <col min="8" max="8" width="18.85546875" customWidth="1"/>
    <col min="9" max="9" width="13.85546875" customWidth="1"/>
    <col min="10" max="10" width="15" customWidth="1"/>
    <col min="11" max="11" width="9.42578125" customWidth="1"/>
    <col min="12" max="12" width="22.28515625" customWidth="1"/>
    <col min="13" max="13" width="14.85546875" customWidth="1"/>
  </cols>
  <sheetData>
    <row r="1" spans="1:13" ht="15" customHeight="1" x14ac:dyDescent="0.25">
      <c r="A1" s="665" t="s">
        <v>0</v>
      </c>
      <c r="B1" s="665" t="s">
        <v>1</v>
      </c>
      <c r="C1" s="665" t="s">
        <v>24</v>
      </c>
      <c r="D1" s="665" t="s">
        <v>2</v>
      </c>
      <c r="E1" s="665" t="s">
        <v>3</v>
      </c>
      <c r="F1" s="665" t="s">
        <v>4</v>
      </c>
      <c r="G1" s="665" t="s">
        <v>5</v>
      </c>
      <c r="H1" s="665" t="s">
        <v>6</v>
      </c>
      <c r="I1" s="665" t="s">
        <v>7</v>
      </c>
      <c r="J1" s="665" t="s">
        <v>8</v>
      </c>
      <c r="K1" s="665" t="s">
        <v>33</v>
      </c>
      <c r="L1" s="665" t="s">
        <v>105</v>
      </c>
      <c r="M1" s="665" t="s">
        <v>9</v>
      </c>
    </row>
    <row r="2" spans="1:13" ht="15" customHeight="1" x14ac:dyDescent="0.25">
      <c r="A2" s="666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</row>
    <row r="3" spans="1:13" ht="16.5" x14ac:dyDescent="0.3">
      <c r="A3" s="3" t="s">
        <v>36</v>
      </c>
      <c r="B3" s="12" t="s">
        <v>27</v>
      </c>
      <c r="C3" s="1" t="s">
        <v>31</v>
      </c>
      <c r="D3" s="4">
        <v>45000</v>
      </c>
      <c r="E3" s="1">
        <v>50</v>
      </c>
      <c r="F3" s="4">
        <f>D3-E3</f>
        <v>44950</v>
      </c>
      <c r="G3" s="5">
        <v>685</v>
      </c>
      <c r="H3" s="5">
        <f t="shared" ref="H3:H13" si="0">F3*G3</f>
        <v>30790750</v>
      </c>
      <c r="I3" s="5">
        <v>30790750</v>
      </c>
      <c r="J3" s="5">
        <f t="shared" ref="J3:J14" si="1">H3-I3</f>
        <v>0</v>
      </c>
      <c r="K3" s="13" t="s">
        <v>32</v>
      </c>
      <c r="L3" s="1"/>
      <c r="M3" s="11">
        <v>45119</v>
      </c>
    </row>
    <row r="4" spans="1:13" ht="16.5" x14ac:dyDescent="0.3">
      <c r="A4" s="3" t="s">
        <v>37</v>
      </c>
      <c r="B4" s="12" t="s">
        <v>27</v>
      </c>
      <c r="C4" s="1" t="s">
        <v>31</v>
      </c>
      <c r="D4" s="4">
        <v>45000</v>
      </c>
      <c r="E4" s="1">
        <v>100</v>
      </c>
      <c r="F4" s="4">
        <f>D4-E4</f>
        <v>44900</v>
      </c>
      <c r="G4" s="5">
        <v>685</v>
      </c>
      <c r="H4" s="5">
        <f>F4*G4</f>
        <v>30756500</v>
      </c>
      <c r="I4" s="5">
        <v>30756500</v>
      </c>
      <c r="J4" s="5">
        <f t="shared" si="1"/>
        <v>0</v>
      </c>
      <c r="K4" s="13" t="s">
        <v>32</v>
      </c>
      <c r="L4" s="1"/>
      <c r="M4" s="11">
        <v>45115</v>
      </c>
    </row>
    <row r="5" spans="1:13" ht="16.5" x14ac:dyDescent="0.3">
      <c r="A5" s="3" t="s">
        <v>38</v>
      </c>
      <c r="B5" s="12" t="s">
        <v>27</v>
      </c>
      <c r="C5" s="1" t="s">
        <v>31</v>
      </c>
      <c r="D5" s="4">
        <v>45000</v>
      </c>
      <c r="E5" s="1">
        <v>105</v>
      </c>
      <c r="F5" s="4">
        <f>D5-E5</f>
        <v>44895</v>
      </c>
      <c r="G5" s="5">
        <v>680</v>
      </c>
      <c r="H5" s="5">
        <f t="shared" si="0"/>
        <v>30528600</v>
      </c>
      <c r="I5" s="5">
        <v>30528600</v>
      </c>
      <c r="J5" s="5">
        <f>H5-I5</f>
        <v>0</v>
      </c>
      <c r="K5" s="13" t="s">
        <v>32</v>
      </c>
      <c r="L5" s="1"/>
      <c r="M5" s="11">
        <v>45122</v>
      </c>
    </row>
    <row r="6" spans="1:13" ht="16.5" x14ac:dyDescent="0.3">
      <c r="A6" s="3" t="s">
        <v>39</v>
      </c>
      <c r="B6" s="12" t="s">
        <v>27</v>
      </c>
      <c r="C6" s="1" t="s">
        <v>31</v>
      </c>
      <c r="D6" s="4">
        <v>45000</v>
      </c>
      <c r="E6" s="1">
        <v>170</v>
      </c>
      <c r="F6" s="4">
        <f>D6-E6</f>
        <v>44830</v>
      </c>
      <c r="G6" s="5">
        <v>680</v>
      </c>
      <c r="H6" s="5">
        <f t="shared" si="0"/>
        <v>30484400</v>
      </c>
      <c r="I6" s="5">
        <v>30484400</v>
      </c>
      <c r="J6" s="5">
        <f>H6-I6</f>
        <v>0</v>
      </c>
      <c r="K6" s="13" t="s">
        <v>32</v>
      </c>
      <c r="L6" s="1"/>
      <c r="M6" s="11">
        <v>45123</v>
      </c>
    </row>
    <row r="7" spans="1:13" ht="16.5" x14ac:dyDescent="0.3">
      <c r="A7" s="3" t="s">
        <v>40</v>
      </c>
      <c r="B7" s="12" t="s">
        <v>27</v>
      </c>
      <c r="C7" s="1" t="s">
        <v>31</v>
      </c>
      <c r="D7" s="4">
        <v>45000</v>
      </c>
      <c r="E7" s="1">
        <v>140</v>
      </c>
      <c r="F7" s="4">
        <f>D7-E7</f>
        <v>44860</v>
      </c>
      <c r="G7" s="5">
        <v>675</v>
      </c>
      <c r="H7" s="5">
        <f t="shared" si="0"/>
        <v>30280500</v>
      </c>
      <c r="I7" s="5">
        <v>30280500</v>
      </c>
      <c r="J7" s="5">
        <f t="shared" si="1"/>
        <v>0</v>
      </c>
      <c r="K7" s="13" t="s">
        <v>32</v>
      </c>
      <c r="L7" s="1"/>
      <c r="M7" s="11">
        <v>45136</v>
      </c>
    </row>
    <row r="8" spans="1:13" ht="16.5" x14ac:dyDescent="0.3">
      <c r="A8" s="3" t="s">
        <v>63</v>
      </c>
      <c r="B8" s="12" t="s">
        <v>27</v>
      </c>
      <c r="C8" s="1" t="s">
        <v>31</v>
      </c>
      <c r="D8" s="4">
        <v>45000</v>
      </c>
      <c r="E8" s="1">
        <v>0</v>
      </c>
      <c r="F8" s="4">
        <f t="shared" ref="F8:F14" si="2">D8-E8</f>
        <v>45000</v>
      </c>
      <c r="G8" s="5">
        <v>700</v>
      </c>
      <c r="H8" s="5">
        <f t="shared" si="0"/>
        <v>31500000</v>
      </c>
      <c r="I8" s="5">
        <v>31500000</v>
      </c>
      <c r="J8" s="5">
        <f t="shared" si="1"/>
        <v>0</v>
      </c>
      <c r="K8" s="13" t="s">
        <v>32</v>
      </c>
      <c r="L8" s="1"/>
      <c r="M8" s="11">
        <v>45152</v>
      </c>
    </row>
    <row r="9" spans="1:13" ht="16.5" x14ac:dyDescent="0.3">
      <c r="A9" s="3" t="s">
        <v>64</v>
      </c>
      <c r="B9" s="12" t="s">
        <v>27</v>
      </c>
      <c r="C9" s="1" t="s">
        <v>31</v>
      </c>
      <c r="D9" s="4">
        <v>45000</v>
      </c>
      <c r="E9" s="1">
        <v>80</v>
      </c>
      <c r="F9" s="4">
        <f t="shared" si="2"/>
        <v>44920</v>
      </c>
      <c r="G9" s="5">
        <v>700</v>
      </c>
      <c r="H9" s="5">
        <f t="shared" si="0"/>
        <v>31444000</v>
      </c>
      <c r="I9" s="5">
        <v>31444000</v>
      </c>
      <c r="J9" s="5">
        <f t="shared" si="1"/>
        <v>0</v>
      </c>
      <c r="K9" s="13" t="s">
        <v>32</v>
      </c>
      <c r="L9" s="1"/>
      <c r="M9" s="11">
        <v>45152</v>
      </c>
    </row>
    <row r="10" spans="1:13" ht="16.5" x14ac:dyDescent="0.3">
      <c r="A10" s="3" t="s">
        <v>119</v>
      </c>
      <c r="B10" s="12" t="s">
        <v>27</v>
      </c>
      <c r="C10" s="1" t="s">
        <v>31</v>
      </c>
      <c r="D10" s="4">
        <v>45000</v>
      </c>
      <c r="E10" s="1">
        <v>100</v>
      </c>
      <c r="F10" s="4">
        <f t="shared" si="2"/>
        <v>44900</v>
      </c>
      <c r="G10" s="5">
        <v>685</v>
      </c>
      <c r="H10" s="5">
        <f t="shared" si="0"/>
        <v>30756500</v>
      </c>
      <c r="I10" s="5">
        <v>30756500</v>
      </c>
      <c r="J10" s="5">
        <f t="shared" si="1"/>
        <v>0</v>
      </c>
      <c r="K10" s="13" t="s">
        <v>32</v>
      </c>
      <c r="L10" s="1"/>
      <c r="M10" s="11">
        <v>45152</v>
      </c>
    </row>
    <row r="11" spans="1:13" ht="16.5" x14ac:dyDescent="0.3">
      <c r="A11" s="3" t="s">
        <v>108</v>
      </c>
      <c r="B11" s="12" t="s">
        <v>27</v>
      </c>
      <c r="C11" s="1" t="s">
        <v>31</v>
      </c>
      <c r="D11" s="4">
        <v>45000</v>
      </c>
      <c r="E11" s="1">
        <v>90</v>
      </c>
      <c r="F11" s="4">
        <f t="shared" si="2"/>
        <v>44910</v>
      </c>
      <c r="G11" s="5">
        <v>685</v>
      </c>
      <c r="H11" s="5">
        <f t="shared" si="0"/>
        <v>30763350</v>
      </c>
      <c r="I11" s="5">
        <v>30763350</v>
      </c>
      <c r="J11" s="5">
        <f t="shared" si="1"/>
        <v>0</v>
      </c>
      <c r="K11" s="13" t="s">
        <v>32</v>
      </c>
      <c r="L11" s="1"/>
      <c r="M11" s="11">
        <v>45152</v>
      </c>
    </row>
    <row r="12" spans="1:13" ht="16.5" x14ac:dyDescent="0.3">
      <c r="A12" s="3" t="s">
        <v>138</v>
      </c>
      <c r="B12" s="12" t="s">
        <v>27</v>
      </c>
      <c r="C12" s="1" t="s">
        <v>31</v>
      </c>
      <c r="D12" s="4">
        <v>45000</v>
      </c>
      <c r="E12" s="1">
        <v>1400</v>
      </c>
      <c r="F12" s="4">
        <f t="shared" si="2"/>
        <v>43600</v>
      </c>
      <c r="G12" s="5">
        <v>680</v>
      </c>
      <c r="H12" s="5">
        <f t="shared" si="0"/>
        <v>29648000</v>
      </c>
      <c r="I12" s="5">
        <v>29648000</v>
      </c>
      <c r="J12" s="5">
        <f t="shared" si="1"/>
        <v>0</v>
      </c>
      <c r="K12" s="13" t="s">
        <v>32</v>
      </c>
      <c r="L12" s="1"/>
      <c r="M12" s="11">
        <v>45180</v>
      </c>
    </row>
    <row r="13" spans="1:13" ht="16.5" x14ac:dyDescent="0.3">
      <c r="A13" s="3" t="s">
        <v>210</v>
      </c>
      <c r="B13" s="12" t="s">
        <v>27</v>
      </c>
      <c r="C13" s="118" t="s">
        <v>31</v>
      </c>
      <c r="D13" s="4">
        <v>45000</v>
      </c>
      <c r="E13" s="1"/>
      <c r="F13" s="4">
        <f t="shared" si="2"/>
        <v>45000</v>
      </c>
      <c r="G13" s="5">
        <v>730</v>
      </c>
      <c r="H13" s="5">
        <f t="shared" si="0"/>
        <v>32850000</v>
      </c>
      <c r="I13" s="5">
        <v>32850000</v>
      </c>
      <c r="J13" s="5">
        <f t="shared" si="1"/>
        <v>0</v>
      </c>
      <c r="K13" s="13" t="s">
        <v>32</v>
      </c>
      <c r="L13" s="1"/>
      <c r="M13" s="10"/>
    </row>
    <row r="14" spans="1:13" ht="16.5" x14ac:dyDescent="0.3">
      <c r="A14" s="3" t="s">
        <v>235</v>
      </c>
      <c r="B14" s="12" t="s">
        <v>27</v>
      </c>
      <c r="C14" s="140" t="s">
        <v>31</v>
      </c>
      <c r="D14" s="4">
        <v>45000</v>
      </c>
      <c r="E14" s="1">
        <v>100</v>
      </c>
      <c r="F14" s="4">
        <f t="shared" si="2"/>
        <v>44900</v>
      </c>
      <c r="G14" s="5">
        <v>705</v>
      </c>
      <c r="H14" s="5">
        <f>(F14*G14)-100000</f>
        <v>31554500</v>
      </c>
      <c r="I14" s="5">
        <v>31554500</v>
      </c>
      <c r="J14" s="5">
        <f t="shared" si="1"/>
        <v>0</v>
      </c>
      <c r="K14" s="13" t="s">
        <v>32</v>
      </c>
      <c r="L14" s="1" t="s">
        <v>248</v>
      </c>
      <c r="M14" s="10"/>
    </row>
    <row r="15" spans="1:13" ht="16.5" x14ac:dyDescent="0.3">
      <c r="A15" s="3"/>
      <c r="B15" s="12"/>
      <c r="C15" s="1"/>
      <c r="D15" s="4"/>
      <c r="E15" s="1"/>
      <c r="F15" s="4"/>
      <c r="G15" s="5"/>
      <c r="H15" s="5"/>
      <c r="I15" s="5"/>
      <c r="J15" s="5"/>
      <c r="K15" s="5"/>
      <c r="L15" s="1"/>
      <c r="M15" s="10"/>
    </row>
    <row r="16" spans="1:13" ht="16.5" x14ac:dyDescent="0.3">
      <c r="A16" s="3"/>
      <c r="B16" s="12"/>
      <c r="C16" s="1"/>
      <c r="D16" s="4"/>
      <c r="E16" s="1"/>
      <c r="F16" s="4"/>
      <c r="G16" s="5"/>
      <c r="H16" s="5"/>
      <c r="I16" s="5"/>
      <c r="J16" s="5"/>
      <c r="K16" s="5"/>
      <c r="L16" s="1"/>
      <c r="M16" s="10"/>
    </row>
    <row r="17" spans="1:13" x14ac:dyDescent="0.25">
      <c r="A17" s="8"/>
      <c r="B17" s="1"/>
      <c r="C17" s="1"/>
      <c r="D17" s="1"/>
      <c r="E17" s="1"/>
      <c r="F17" s="4"/>
      <c r="G17" s="5"/>
      <c r="H17" s="5"/>
      <c r="I17" s="5"/>
      <c r="J17" s="5"/>
      <c r="K17" s="5"/>
      <c r="L17" s="1"/>
      <c r="M17" s="10"/>
    </row>
    <row r="20" spans="1:13" ht="15.75" x14ac:dyDescent="0.25">
      <c r="J20" s="667" t="s">
        <v>28</v>
      </c>
      <c r="K20" s="9"/>
      <c r="L20" s="668">
        <f>H3+H5+H4+H6+H7+H8+H9+H10+H11+H12+H13+H14+H15+H16</f>
        <v>371357100</v>
      </c>
    </row>
    <row r="21" spans="1:13" ht="15.75" x14ac:dyDescent="0.25">
      <c r="J21" s="667"/>
      <c r="K21" s="9"/>
      <c r="L21" s="715"/>
    </row>
    <row r="23" spans="1:13" ht="15.75" x14ac:dyDescent="0.25">
      <c r="J23" s="667" t="s">
        <v>29</v>
      </c>
      <c r="K23" s="9"/>
      <c r="L23" s="668">
        <f>I3+I4+I5+I6+I7+I8+I9+I10+I11+I12+I13+I14</f>
        <v>371357100</v>
      </c>
    </row>
    <row r="24" spans="1:13" ht="15.75" x14ac:dyDescent="0.25">
      <c r="J24" s="667"/>
      <c r="K24" s="9"/>
      <c r="L24" s="715"/>
    </row>
    <row r="26" spans="1:13" ht="15.75" x14ac:dyDescent="0.25">
      <c r="J26" s="667" t="s">
        <v>8</v>
      </c>
      <c r="K26" s="9"/>
      <c r="L26" s="668">
        <f>L20-L23</f>
        <v>0</v>
      </c>
    </row>
    <row r="27" spans="1:13" ht="15.75" x14ac:dyDescent="0.25">
      <c r="J27" s="667"/>
      <c r="K27" s="9"/>
      <c r="L27" s="715"/>
    </row>
  </sheetData>
  <mergeCells count="19">
    <mergeCell ref="F1:F2"/>
    <mergeCell ref="A1:A2"/>
    <mergeCell ref="B1:B2"/>
    <mergeCell ref="C1:C2"/>
    <mergeCell ref="D1:D2"/>
    <mergeCell ref="E1:E2"/>
    <mergeCell ref="G1:G2"/>
    <mergeCell ref="H1:H2"/>
    <mergeCell ref="I1:I2"/>
    <mergeCell ref="J1:J2"/>
    <mergeCell ref="K1:K2"/>
    <mergeCell ref="J26:J27"/>
    <mergeCell ref="L26:L27"/>
    <mergeCell ref="M1:M2"/>
    <mergeCell ref="J20:J21"/>
    <mergeCell ref="L20:L21"/>
    <mergeCell ref="J23:J24"/>
    <mergeCell ref="L23:L24"/>
    <mergeCell ref="L1:L2"/>
  </mergeCells>
  <conditionalFormatting sqref="C9:C11">
    <cfRule type="uniqueValues" dxfId="1" priority="1"/>
    <cfRule type="duplicateValues" dxfId="0" priority="2"/>
  </conditionalFormatting>
  <printOptions horizontalCentered="1"/>
  <pageMargins left="0.23622047244094491" right="0.23622047244094491" top="0.74803149606299213" bottom="0.74803149606299213" header="0.31496062992125984" footer="0.31496062992125984"/>
  <pageSetup paperSize="9" scale="60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171"/>
  <sheetViews>
    <sheetView topLeftCell="A158" workbookViewId="0">
      <selection activeCell="D173" sqref="D173:D177"/>
    </sheetView>
  </sheetViews>
  <sheetFormatPr baseColWidth="10" defaultRowHeight="15" x14ac:dyDescent="0.25"/>
  <cols>
    <col min="3" max="3" width="11.140625" customWidth="1"/>
    <col min="4" max="4" width="12.85546875" customWidth="1"/>
    <col min="5" max="5" width="18.42578125" customWidth="1"/>
    <col min="9" max="9" width="15.28515625" customWidth="1"/>
    <col min="10" max="10" width="17" customWidth="1"/>
    <col min="11" max="11" width="17.42578125" customWidth="1"/>
  </cols>
  <sheetData>
    <row r="1" spans="3:12" ht="18.75" x14ac:dyDescent="0.25">
      <c r="C1" s="16" t="s">
        <v>41</v>
      </c>
      <c r="D1" s="16" t="s">
        <v>1</v>
      </c>
      <c r="E1" s="16" t="s">
        <v>79</v>
      </c>
      <c r="F1" s="16" t="s">
        <v>5</v>
      </c>
      <c r="G1" s="16"/>
      <c r="H1" s="16"/>
      <c r="I1" s="16" t="s">
        <v>24</v>
      </c>
      <c r="J1" s="16" t="s">
        <v>42</v>
      </c>
      <c r="K1" s="16" t="s">
        <v>28</v>
      </c>
      <c r="L1" s="16" t="s">
        <v>9</v>
      </c>
    </row>
    <row r="2" spans="3:12" x14ac:dyDescent="0.25">
      <c r="C2" s="10" t="s">
        <v>72</v>
      </c>
      <c r="D2" s="32" t="s">
        <v>27</v>
      </c>
      <c r="E2" s="10">
        <v>500</v>
      </c>
      <c r="F2" s="15">
        <v>750</v>
      </c>
      <c r="G2" s="15"/>
      <c r="H2" s="15"/>
      <c r="I2" s="10" t="s">
        <v>80</v>
      </c>
      <c r="J2" s="10" t="s">
        <v>43</v>
      </c>
      <c r="K2" s="15">
        <f t="shared" ref="K2:K39" si="0">E2*F2</f>
        <v>375000</v>
      </c>
      <c r="L2" s="11">
        <v>45127</v>
      </c>
    </row>
    <row r="3" spans="3:12" x14ac:dyDescent="0.25">
      <c r="C3" s="10" t="s">
        <v>85</v>
      </c>
      <c r="D3" s="32" t="s">
        <v>27</v>
      </c>
      <c r="E3" s="10">
        <v>500</v>
      </c>
      <c r="F3" s="15">
        <v>750</v>
      </c>
      <c r="G3" s="15"/>
      <c r="H3" s="15"/>
      <c r="I3" s="10" t="s">
        <v>80</v>
      </c>
      <c r="J3" s="10" t="s">
        <v>43</v>
      </c>
      <c r="K3" s="15">
        <f t="shared" si="0"/>
        <v>375000</v>
      </c>
      <c r="L3" s="11">
        <v>45127</v>
      </c>
    </row>
    <row r="4" spans="3:12" x14ac:dyDescent="0.25">
      <c r="C4" s="10" t="s">
        <v>44</v>
      </c>
      <c r="D4" s="32" t="s">
        <v>27</v>
      </c>
      <c r="E4" s="10">
        <v>500</v>
      </c>
      <c r="F4" s="15">
        <v>700</v>
      </c>
      <c r="G4" s="15"/>
      <c r="H4" s="15"/>
      <c r="I4" s="10" t="s">
        <v>80</v>
      </c>
      <c r="J4" s="10" t="s">
        <v>43</v>
      </c>
      <c r="K4" s="15">
        <f t="shared" si="0"/>
        <v>350000</v>
      </c>
      <c r="L4" s="11">
        <v>45127</v>
      </c>
    </row>
    <row r="5" spans="3:12" x14ac:dyDescent="0.25">
      <c r="C5" s="10" t="s">
        <v>86</v>
      </c>
      <c r="D5" s="32" t="s">
        <v>27</v>
      </c>
      <c r="E5" s="10">
        <v>500</v>
      </c>
      <c r="F5" s="15">
        <v>750</v>
      </c>
      <c r="G5" s="15"/>
      <c r="H5" s="15"/>
      <c r="I5" s="10" t="s">
        <v>80</v>
      </c>
      <c r="J5" s="10" t="s">
        <v>43</v>
      </c>
      <c r="K5" s="15">
        <f t="shared" si="0"/>
        <v>375000</v>
      </c>
      <c r="L5" s="11">
        <v>45127</v>
      </c>
    </row>
    <row r="6" spans="3:12" x14ac:dyDescent="0.25">
      <c r="C6" s="10" t="s">
        <v>73</v>
      </c>
      <c r="D6" s="32" t="s">
        <v>27</v>
      </c>
      <c r="E6" s="10">
        <v>500</v>
      </c>
      <c r="F6" s="15">
        <v>750</v>
      </c>
      <c r="G6" s="15"/>
      <c r="H6" s="15"/>
      <c r="I6" s="10" t="s">
        <v>80</v>
      </c>
      <c r="J6" s="10" t="s">
        <v>43</v>
      </c>
      <c r="K6" s="15">
        <f t="shared" si="0"/>
        <v>375000</v>
      </c>
      <c r="L6" s="11">
        <v>45127</v>
      </c>
    </row>
    <row r="7" spans="3:12" x14ac:dyDescent="0.25">
      <c r="C7" s="10" t="s">
        <v>87</v>
      </c>
      <c r="D7" s="32" t="s">
        <v>27</v>
      </c>
      <c r="E7" s="10">
        <v>500</v>
      </c>
      <c r="F7" s="15">
        <v>750</v>
      </c>
      <c r="G7" s="15"/>
      <c r="H7" s="15"/>
      <c r="I7" s="10" t="s">
        <v>80</v>
      </c>
      <c r="J7" s="10" t="s">
        <v>43</v>
      </c>
      <c r="K7" s="15">
        <f t="shared" si="0"/>
        <v>375000</v>
      </c>
      <c r="L7" s="11">
        <v>45127</v>
      </c>
    </row>
    <row r="8" spans="3:12" x14ac:dyDescent="0.25">
      <c r="C8" s="10" t="s">
        <v>74</v>
      </c>
      <c r="D8" s="32" t="s">
        <v>27</v>
      </c>
      <c r="E8" s="10">
        <v>500</v>
      </c>
      <c r="F8" s="15">
        <v>750</v>
      </c>
      <c r="G8" s="15"/>
      <c r="H8" s="15"/>
      <c r="I8" s="10" t="s">
        <v>80</v>
      </c>
      <c r="J8" s="10" t="s">
        <v>43</v>
      </c>
      <c r="K8" s="15">
        <f t="shared" si="0"/>
        <v>375000</v>
      </c>
      <c r="L8" s="11">
        <v>45127</v>
      </c>
    </row>
    <row r="9" spans="3:12" x14ac:dyDescent="0.25">
      <c r="C9" s="10" t="s">
        <v>88</v>
      </c>
      <c r="D9" s="32" t="s">
        <v>27</v>
      </c>
      <c r="E9" s="10">
        <v>500</v>
      </c>
      <c r="F9" s="15">
        <v>750</v>
      </c>
      <c r="G9" s="15"/>
      <c r="H9" s="15"/>
      <c r="I9" s="10" t="s">
        <v>80</v>
      </c>
      <c r="J9" s="10" t="s">
        <v>43</v>
      </c>
      <c r="K9" s="15">
        <f t="shared" si="0"/>
        <v>375000</v>
      </c>
      <c r="L9" s="11">
        <v>45127</v>
      </c>
    </row>
    <row r="10" spans="3:12" x14ac:dyDescent="0.25">
      <c r="C10" s="10" t="s">
        <v>89</v>
      </c>
      <c r="D10" s="32" t="s">
        <v>27</v>
      </c>
      <c r="E10" s="10">
        <v>500</v>
      </c>
      <c r="F10" s="15">
        <v>750</v>
      </c>
      <c r="G10" s="15"/>
      <c r="H10" s="15"/>
      <c r="I10" s="10" t="s">
        <v>80</v>
      </c>
      <c r="J10" s="10" t="s">
        <v>43</v>
      </c>
      <c r="K10" s="15">
        <f t="shared" si="0"/>
        <v>375000</v>
      </c>
      <c r="L10" s="11">
        <v>45127</v>
      </c>
    </row>
    <row r="11" spans="3:12" x14ac:dyDescent="0.25">
      <c r="C11" s="10" t="s">
        <v>50</v>
      </c>
      <c r="D11" s="32" t="s">
        <v>27</v>
      </c>
      <c r="E11" s="10">
        <v>400</v>
      </c>
      <c r="F11" s="15">
        <v>750</v>
      </c>
      <c r="G11" s="15"/>
      <c r="H11" s="15"/>
      <c r="I11" s="10" t="s">
        <v>80</v>
      </c>
      <c r="J11" s="10" t="s">
        <v>43</v>
      </c>
      <c r="K11" s="15">
        <f t="shared" si="0"/>
        <v>300000</v>
      </c>
      <c r="L11" s="11">
        <v>45127</v>
      </c>
    </row>
    <row r="12" spans="3:12" x14ac:dyDescent="0.25">
      <c r="C12" s="10" t="s">
        <v>90</v>
      </c>
      <c r="D12" s="32" t="s">
        <v>27</v>
      </c>
      <c r="E12" s="10">
        <v>300</v>
      </c>
      <c r="F12" s="15">
        <v>700</v>
      </c>
      <c r="G12" s="15"/>
      <c r="H12" s="15"/>
      <c r="I12" s="10" t="s">
        <v>80</v>
      </c>
      <c r="J12" s="10" t="s">
        <v>43</v>
      </c>
      <c r="K12" s="15">
        <f t="shared" si="0"/>
        <v>210000</v>
      </c>
      <c r="L12" s="11">
        <v>45127</v>
      </c>
    </row>
    <row r="13" spans="3:12" x14ac:dyDescent="0.25">
      <c r="C13" s="10" t="s">
        <v>48</v>
      </c>
      <c r="D13" s="32" t="s">
        <v>27</v>
      </c>
      <c r="E13" s="10">
        <v>400</v>
      </c>
      <c r="F13" s="15">
        <v>750</v>
      </c>
      <c r="G13" s="15"/>
      <c r="H13" s="15"/>
      <c r="I13" s="10" t="s">
        <v>80</v>
      </c>
      <c r="J13" s="10" t="s">
        <v>43</v>
      </c>
      <c r="K13" s="15">
        <f t="shared" si="0"/>
        <v>300000</v>
      </c>
      <c r="L13" s="11">
        <v>45127</v>
      </c>
    </row>
    <row r="14" spans="3:12" x14ac:dyDescent="0.25">
      <c r="C14" s="10" t="s">
        <v>51</v>
      </c>
      <c r="D14" s="32" t="s">
        <v>27</v>
      </c>
      <c r="E14" s="10">
        <v>400</v>
      </c>
      <c r="F14" s="15">
        <v>700</v>
      </c>
      <c r="G14" s="15"/>
      <c r="H14" s="15"/>
      <c r="I14" s="10" t="s">
        <v>80</v>
      </c>
      <c r="J14" s="10" t="s">
        <v>43</v>
      </c>
      <c r="K14" s="15">
        <f t="shared" si="0"/>
        <v>280000</v>
      </c>
      <c r="L14" s="11">
        <v>45127</v>
      </c>
    </row>
    <row r="15" spans="3:12" x14ac:dyDescent="0.25">
      <c r="C15" s="10" t="s">
        <v>46</v>
      </c>
      <c r="D15" s="32" t="s">
        <v>27</v>
      </c>
      <c r="E15" s="10">
        <v>400</v>
      </c>
      <c r="F15" s="15">
        <v>750</v>
      </c>
      <c r="G15" s="15"/>
      <c r="H15" s="15"/>
      <c r="I15" s="10" t="s">
        <v>80</v>
      </c>
      <c r="J15" s="10" t="s">
        <v>43</v>
      </c>
      <c r="K15" s="15">
        <f t="shared" si="0"/>
        <v>300000</v>
      </c>
      <c r="L15" s="11">
        <v>45127</v>
      </c>
    </row>
    <row r="16" spans="3:12" x14ac:dyDescent="0.25">
      <c r="C16" s="10" t="s">
        <v>47</v>
      </c>
      <c r="D16" s="32" t="s">
        <v>27</v>
      </c>
      <c r="E16" s="10">
        <v>400</v>
      </c>
      <c r="F16" s="15">
        <v>700</v>
      </c>
      <c r="G16" s="15"/>
      <c r="H16" s="15"/>
      <c r="I16" s="10" t="s">
        <v>80</v>
      </c>
      <c r="J16" s="10" t="s">
        <v>43</v>
      </c>
      <c r="K16" s="15">
        <f t="shared" si="0"/>
        <v>280000</v>
      </c>
      <c r="L16" s="11">
        <v>45127</v>
      </c>
    </row>
    <row r="17" spans="3:12" x14ac:dyDescent="0.25">
      <c r="C17" s="10" t="s">
        <v>45</v>
      </c>
      <c r="D17" s="32" t="s">
        <v>27</v>
      </c>
      <c r="E17" s="10">
        <v>400</v>
      </c>
      <c r="F17" s="15">
        <v>750</v>
      </c>
      <c r="G17" s="15"/>
      <c r="H17" s="15"/>
      <c r="I17" s="10" t="s">
        <v>80</v>
      </c>
      <c r="J17" s="10" t="s">
        <v>43</v>
      </c>
      <c r="K17" s="15">
        <f t="shared" si="0"/>
        <v>300000</v>
      </c>
      <c r="L17" s="11">
        <v>45127</v>
      </c>
    </row>
    <row r="18" spans="3:12" x14ac:dyDescent="0.25">
      <c r="C18" s="10" t="s">
        <v>49</v>
      </c>
      <c r="D18" s="32" t="s">
        <v>27</v>
      </c>
      <c r="E18" s="10">
        <v>400</v>
      </c>
      <c r="F18" s="15">
        <v>700</v>
      </c>
      <c r="G18" s="15"/>
      <c r="H18" s="15"/>
      <c r="I18" s="10" t="s">
        <v>80</v>
      </c>
      <c r="J18" s="10" t="s">
        <v>43</v>
      </c>
      <c r="K18" s="15">
        <f t="shared" si="0"/>
        <v>280000</v>
      </c>
      <c r="L18" s="11">
        <v>45127</v>
      </c>
    </row>
    <row r="19" spans="3:12" x14ac:dyDescent="0.25">
      <c r="C19" s="10" t="s">
        <v>75</v>
      </c>
      <c r="D19" s="32" t="s">
        <v>27</v>
      </c>
      <c r="E19" s="10">
        <v>500</v>
      </c>
      <c r="F19" s="15">
        <v>750</v>
      </c>
      <c r="G19" s="15"/>
      <c r="H19" s="15"/>
      <c r="I19" s="10" t="s">
        <v>80</v>
      </c>
      <c r="J19" s="10" t="s">
        <v>43</v>
      </c>
      <c r="K19" s="15">
        <f t="shared" si="0"/>
        <v>375000</v>
      </c>
      <c r="L19" s="11">
        <v>45127</v>
      </c>
    </row>
    <row r="20" spans="3:12" x14ac:dyDescent="0.25">
      <c r="C20" s="10" t="s">
        <v>54</v>
      </c>
      <c r="D20" s="32" t="s">
        <v>27</v>
      </c>
      <c r="E20" s="10">
        <v>400</v>
      </c>
      <c r="F20" s="15">
        <v>750</v>
      </c>
      <c r="G20" s="15"/>
      <c r="H20" s="15"/>
      <c r="I20" s="10" t="s">
        <v>80</v>
      </c>
      <c r="J20" s="10" t="s">
        <v>43</v>
      </c>
      <c r="K20" s="15">
        <f t="shared" si="0"/>
        <v>300000</v>
      </c>
      <c r="L20" s="11">
        <v>45127</v>
      </c>
    </row>
    <row r="21" spans="3:12" x14ac:dyDescent="0.25">
      <c r="C21" s="10" t="s">
        <v>72</v>
      </c>
      <c r="D21" s="32" t="s">
        <v>27</v>
      </c>
      <c r="E21" s="10">
        <v>500</v>
      </c>
      <c r="F21" s="15">
        <v>750</v>
      </c>
      <c r="G21" s="15"/>
      <c r="H21" s="15"/>
      <c r="I21" s="10" t="s">
        <v>80</v>
      </c>
      <c r="J21" s="10" t="s">
        <v>43</v>
      </c>
      <c r="K21" s="15">
        <f t="shared" si="0"/>
        <v>375000</v>
      </c>
      <c r="L21" s="11">
        <v>45127</v>
      </c>
    </row>
    <row r="22" spans="3:12" x14ac:dyDescent="0.25">
      <c r="C22" s="10" t="s">
        <v>86</v>
      </c>
      <c r="D22" s="32" t="s">
        <v>27</v>
      </c>
      <c r="E22" s="10">
        <v>400</v>
      </c>
      <c r="F22" s="15">
        <v>750</v>
      </c>
      <c r="G22" s="15"/>
      <c r="H22" s="15"/>
      <c r="I22" s="10" t="s">
        <v>80</v>
      </c>
      <c r="J22" s="10" t="s">
        <v>43</v>
      </c>
      <c r="K22" s="15">
        <f t="shared" si="0"/>
        <v>300000</v>
      </c>
      <c r="L22" s="11">
        <v>45127</v>
      </c>
    </row>
    <row r="23" spans="3:12" x14ac:dyDescent="0.25">
      <c r="C23" s="10" t="s">
        <v>85</v>
      </c>
      <c r="D23" s="32" t="s">
        <v>27</v>
      </c>
      <c r="E23" s="10">
        <v>300</v>
      </c>
      <c r="F23" s="15">
        <v>750</v>
      </c>
      <c r="G23" s="15"/>
      <c r="H23" s="15"/>
      <c r="I23" s="10" t="s">
        <v>80</v>
      </c>
      <c r="J23" s="10" t="s">
        <v>43</v>
      </c>
      <c r="K23" s="15">
        <f t="shared" si="0"/>
        <v>225000</v>
      </c>
      <c r="L23" s="11">
        <v>45127</v>
      </c>
    </row>
    <row r="24" spans="3:12" x14ac:dyDescent="0.25">
      <c r="C24" s="10" t="s">
        <v>88</v>
      </c>
      <c r="D24" s="32" t="s">
        <v>27</v>
      </c>
      <c r="E24" s="10">
        <v>500</v>
      </c>
      <c r="F24" s="15">
        <v>750</v>
      </c>
      <c r="G24" s="15"/>
      <c r="H24" s="15"/>
      <c r="I24" s="10" t="s">
        <v>80</v>
      </c>
      <c r="J24" s="10" t="s">
        <v>43</v>
      </c>
      <c r="K24" s="15">
        <f t="shared" si="0"/>
        <v>375000</v>
      </c>
      <c r="L24" s="11">
        <v>45127</v>
      </c>
    </row>
    <row r="25" spans="3:12" x14ac:dyDescent="0.25">
      <c r="C25" s="10" t="s">
        <v>53</v>
      </c>
      <c r="D25" s="32" t="s">
        <v>27</v>
      </c>
      <c r="E25" s="10">
        <v>400</v>
      </c>
      <c r="F25" s="15">
        <v>750</v>
      </c>
      <c r="G25" s="15"/>
      <c r="H25" s="15"/>
      <c r="I25" s="10" t="s">
        <v>80</v>
      </c>
      <c r="J25" s="10" t="s">
        <v>43</v>
      </c>
      <c r="K25" s="15">
        <f t="shared" si="0"/>
        <v>300000</v>
      </c>
      <c r="L25" s="11">
        <v>45127</v>
      </c>
    </row>
    <row r="26" spans="3:12" x14ac:dyDescent="0.25">
      <c r="C26" s="10" t="s">
        <v>76</v>
      </c>
      <c r="D26" s="32" t="s">
        <v>27</v>
      </c>
      <c r="E26" s="10">
        <v>400</v>
      </c>
      <c r="F26" s="15">
        <v>750</v>
      </c>
      <c r="G26" s="15"/>
      <c r="H26" s="15"/>
      <c r="I26" s="10" t="s">
        <v>80</v>
      </c>
      <c r="J26" s="10" t="s">
        <v>43</v>
      </c>
      <c r="K26" s="15">
        <f t="shared" si="0"/>
        <v>300000</v>
      </c>
      <c r="L26" s="11">
        <v>45127</v>
      </c>
    </row>
    <row r="27" spans="3:12" x14ac:dyDescent="0.25">
      <c r="C27" s="10" t="s">
        <v>73</v>
      </c>
      <c r="D27" s="32" t="s">
        <v>27</v>
      </c>
      <c r="E27" s="10">
        <v>500</v>
      </c>
      <c r="F27" s="15">
        <v>750</v>
      </c>
      <c r="G27" s="15"/>
      <c r="H27" s="15"/>
      <c r="I27" s="10" t="s">
        <v>80</v>
      </c>
      <c r="J27" s="10" t="s">
        <v>43</v>
      </c>
      <c r="K27" s="15">
        <f t="shared" si="0"/>
        <v>375000</v>
      </c>
      <c r="L27" s="11">
        <v>45127</v>
      </c>
    </row>
    <row r="28" spans="3:12" x14ac:dyDescent="0.25">
      <c r="C28" s="10" t="s">
        <v>50</v>
      </c>
      <c r="D28" s="32" t="s">
        <v>27</v>
      </c>
      <c r="E28" s="10">
        <v>300</v>
      </c>
      <c r="F28" s="15">
        <v>750</v>
      </c>
      <c r="G28" s="15"/>
      <c r="H28" s="15"/>
      <c r="I28" s="10" t="s">
        <v>80</v>
      </c>
      <c r="J28" s="10" t="s">
        <v>43</v>
      </c>
      <c r="K28" s="15">
        <f t="shared" si="0"/>
        <v>225000</v>
      </c>
      <c r="L28" s="11">
        <v>45127</v>
      </c>
    </row>
    <row r="29" spans="3:12" x14ac:dyDescent="0.25">
      <c r="C29" s="10" t="s">
        <v>90</v>
      </c>
      <c r="D29" s="32" t="s">
        <v>27</v>
      </c>
      <c r="E29" s="10">
        <v>300</v>
      </c>
      <c r="F29" s="15">
        <v>700</v>
      </c>
      <c r="G29" s="15"/>
      <c r="H29" s="15"/>
      <c r="I29" s="10" t="s">
        <v>80</v>
      </c>
      <c r="J29" s="10" t="s">
        <v>43</v>
      </c>
      <c r="K29" s="15">
        <f t="shared" si="0"/>
        <v>210000</v>
      </c>
      <c r="L29" s="11">
        <v>45127</v>
      </c>
    </row>
    <row r="30" spans="3:12" x14ac:dyDescent="0.25">
      <c r="C30" s="10" t="s">
        <v>91</v>
      </c>
      <c r="D30" s="32" t="s">
        <v>27</v>
      </c>
      <c r="E30" s="10">
        <v>400</v>
      </c>
      <c r="F30" s="15">
        <v>700</v>
      </c>
      <c r="G30" s="15"/>
      <c r="H30" s="15"/>
      <c r="I30" s="10" t="s">
        <v>80</v>
      </c>
      <c r="J30" s="10" t="s">
        <v>43</v>
      </c>
      <c r="K30" s="15">
        <f t="shared" si="0"/>
        <v>280000</v>
      </c>
      <c r="L30" s="11">
        <v>45127</v>
      </c>
    </row>
    <row r="31" spans="3:12" x14ac:dyDescent="0.25">
      <c r="C31" s="10" t="s">
        <v>44</v>
      </c>
      <c r="D31" s="32" t="s">
        <v>27</v>
      </c>
      <c r="E31" s="10">
        <v>400</v>
      </c>
      <c r="F31" s="15">
        <v>700</v>
      </c>
      <c r="G31" s="15"/>
      <c r="H31" s="15"/>
      <c r="I31" s="10" t="s">
        <v>80</v>
      </c>
      <c r="J31" s="10" t="s">
        <v>43</v>
      </c>
      <c r="K31" s="15">
        <f t="shared" si="0"/>
        <v>280000</v>
      </c>
      <c r="L31" s="11">
        <v>45127</v>
      </c>
    </row>
    <row r="32" spans="3:12" x14ac:dyDescent="0.25">
      <c r="C32" s="10" t="s">
        <v>74</v>
      </c>
      <c r="D32" s="32" t="s">
        <v>27</v>
      </c>
      <c r="E32" s="10">
        <v>400</v>
      </c>
      <c r="F32" s="15">
        <v>750</v>
      </c>
      <c r="G32" s="15"/>
      <c r="H32" s="15"/>
      <c r="I32" s="10" t="s">
        <v>80</v>
      </c>
      <c r="J32" s="10" t="s">
        <v>43</v>
      </c>
      <c r="K32" s="15">
        <f t="shared" si="0"/>
        <v>300000</v>
      </c>
      <c r="L32" s="11">
        <v>45127</v>
      </c>
    </row>
    <row r="33" spans="3:12" x14ac:dyDescent="0.25">
      <c r="C33" s="10" t="s">
        <v>89</v>
      </c>
      <c r="D33" s="32" t="s">
        <v>27</v>
      </c>
      <c r="E33" s="10">
        <v>300</v>
      </c>
      <c r="F33" s="15">
        <v>700</v>
      </c>
      <c r="G33" s="15"/>
      <c r="H33" s="15"/>
      <c r="I33" s="10" t="s">
        <v>80</v>
      </c>
      <c r="J33" s="10" t="s">
        <v>43</v>
      </c>
      <c r="K33" s="15">
        <f t="shared" si="0"/>
        <v>210000</v>
      </c>
      <c r="L33" s="11">
        <v>45127</v>
      </c>
    </row>
    <row r="34" spans="3:12" x14ac:dyDescent="0.25">
      <c r="C34" s="10" t="s">
        <v>47</v>
      </c>
      <c r="D34" s="32" t="s">
        <v>27</v>
      </c>
      <c r="E34" s="10">
        <v>250</v>
      </c>
      <c r="F34" s="15">
        <v>750</v>
      </c>
      <c r="G34" s="15"/>
      <c r="H34" s="15"/>
      <c r="I34" s="10" t="s">
        <v>80</v>
      </c>
      <c r="J34" s="10" t="s">
        <v>43</v>
      </c>
      <c r="K34" s="15">
        <f t="shared" si="0"/>
        <v>187500</v>
      </c>
      <c r="L34" s="11">
        <v>45127</v>
      </c>
    </row>
    <row r="35" spans="3:12" x14ac:dyDescent="0.25">
      <c r="C35" s="10" t="s">
        <v>49</v>
      </c>
      <c r="D35" s="32" t="s">
        <v>27</v>
      </c>
      <c r="E35" s="10">
        <v>250</v>
      </c>
      <c r="F35" s="15">
        <v>750</v>
      </c>
      <c r="G35" s="15"/>
      <c r="H35" s="15"/>
      <c r="I35" s="10" t="s">
        <v>80</v>
      </c>
      <c r="J35" s="10" t="s">
        <v>43</v>
      </c>
      <c r="K35" s="15">
        <f t="shared" si="0"/>
        <v>187500</v>
      </c>
      <c r="L35" s="11">
        <v>45127</v>
      </c>
    </row>
    <row r="36" spans="3:12" x14ac:dyDescent="0.25">
      <c r="C36" s="10" t="s">
        <v>48</v>
      </c>
      <c r="D36" s="32" t="s">
        <v>27</v>
      </c>
      <c r="E36" s="10">
        <v>250</v>
      </c>
      <c r="F36" s="15">
        <v>700</v>
      </c>
      <c r="G36" s="15"/>
      <c r="H36" s="15"/>
      <c r="I36" s="10" t="s">
        <v>80</v>
      </c>
      <c r="J36" s="10" t="s">
        <v>43</v>
      </c>
      <c r="K36" s="15">
        <f t="shared" si="0"/>
        <v>175000</v>
      </c>
      <c r="L36" s="11">
        <v>45127</v>
      </c>
    </row>
    <row r="37" spans="3:12" x14ac:dyDescent="0.25">
      <c r="C37" s="10" t="s">
        <v>45</v>
      </c>
      <c r="D37" s="32" t="s">
        <v>27</v>
      </c>
      <c r="E37" s="10">
        <v>250</v>
      </c>
      <c r="F37" s="15">
        <v>750</v>
      </c>
      <c r="G37" s="15"/>
      <c r="H37" s="15"/>
      <c r="I37" s="10" t="s">
        <v>80</v>
      </c>
      <c r="J37" s="10" t="s">
        <v>43</v>
      </c>
      <c r="K37" s="15">
        <f t="shared" si="0"/>
        <v>187500</v>
      </c>
      <c r="L37" s="11">
        <v>45127</v>
      </c>
    </row>
    <row r="38" spans="3:12" x14ac:dyDescent="0.25">
      <c r="C38" s="10" t="s">
        <v>46</v>
      </c>
      <c r="D38" s="32" t="s">
        <v>27</v>
      </c>
      <c r="E38" s="10">
        <v>250</v>
      </c>
      <c r="F38" s="15">
        <v>700</v>
      </c>
      <c r="G38" s="15"/>
      <c r="H38" s="15"/>
      <c r="I38" s="10" t="s">
        <v>80</v>
      </c>
      <c r="J38" s="10" t="s">
        <v>43</v>
      </c>
      <c r="K38" s="15">
        <f t="shared" si="0"/>
        <v>175000</v>
      </c>
      <c r="L38" s="11">
        <v>45127</v>
      </c>
    </row>
    <row r="39" spans="3:12" x14ac:dyDescent="0.25">
      <c r="C39" s="10" t="s">
        <v>51</v>
      </c>
      <c r="D39" s="32" t="s">
        <v>27</v>
      </c>
      <c r="E39" s="10">
        <v>250</v>
      </c>
      <c r="F39" s="15">
        <v>750</v>
      </c>
      <c r="G39" s="15"/>
      <c r="H39" s="15"/>
      <c r="I39" s="10" t="s">
        <v>80</v>
      </c>
      <c r="J39" s="10" t="s">
        <v>43</v>
      </c>
      <c r="K39" s="15">
        <f t="shared" si="0"/>
        <v>187500</v>
      </c>
      <c r="L39" s="11">
        <v>45127</v>
      </c>
    </row>
    <row r="40" spans="3:12" x14ac:dyDescent="0.25">
      <c r="C40" s="10"/>
      <c r="D40" s="10"/>
      <c r="E40" s="10"/>
      <c r="F40" s="10"/>
      <c r="G40" s="10"/>
      <c r="H40" s="10"/>
      <c r="I40" s="10"/>
      <c r="J40" s="10"/>
      <c r="K40" s="10"/>
      <c r="L40" s="10"/>
    </row>
    <row r="41" spans="3:12" x14ac:dyDescent="0.25">
      <c r="C41" s="10"/>
      <c r="D41" s="10"/>
      <c r="E41" s="10"/>
      <c r="F41" s="10"/>
      <c r="G41" s="10"/>
      <c r="H41" s="10"/>
      <c r="I41" s="10"/>
      <c r="J41" s="10"/>
      <c r="K41" s="10"/>
      <c r="L41" s="10"/>
    </row>
    <row r="42" spans="3:12" ht="15.75" x14ac:dyDescent="0.25">
      <c r="C42" s="10"/>
      <c r="D42" s="35" t="s">
        <v>103</v>
      </c>
      <c r="E42" s="34">
        <f>E2+E3+E4+E5+E6+E7+E8+E10+E9+E11+E12+E13+E14+E15+E16+E17+E18+E19+E20+E21+E22+E23+E24+E25+E26+E27+E28+E29+E30+E31+E32+E33+E34+E35+E36+E37+E38+E39</f>
        <v>15100</v>
      </c>
      <c r="F42" s="10"/>
      <c r="G42" s="10"/>
      <c r="H42" s="10"/>
      <c r="I42" s="10"/>
      <c r="J42" s="34" t="s">
        <v>104</v>
      </c>
      <c r="K42" s="36">
        <f>11180000</f>
        <v>11180000</v>
      </c>
      <c r="L42" s="10"/>
    </row>
    <row r="43" spans="3:12" x14ac:dyDescent="0.25">
      <c r="C43" s="10"/>
      <c r="D43" s="10"/>
      <c r="E43" s="10"/>
      <c r="F43" s="10"/>
      <c r="G43" s="10"/>
      <c r="H43" s="10"/>
      <c r="I43" s="10"/>
      <c r="J43" s="10"/>
      <c r="K43" s="10"/>
      <c r="L43" s="10"/>
    </row>
    <row r="44" spans="3:12" x14ac:dyDescent="0.25">
      <c r="C44" s="102"/>
      <c r="D44" s="102"/>
      <c r="E44" s="102"/>
      <c r="F44" s="102"/>
      <c r="G44" s="102"/>
      <c r="H44" s="102"/>
      <c r="I44" s="102"/>
      <c r="J44" s="34"/>
      <c r="K44" s="36"/>
      <c r="L44" s="102"/>
    </row>
    <row r="45" spans="3:12" ht="18.75" x14ac:dyDescent="0.25">
      <c r="C45" s="16" t="s">
        <v>41</v>
      </c>
      <c r="D45" s="16" t="s">
        <v>1</v>
      </c>
      <c r="E45" s="16" t="s">
        <v>79</v>
      </c>
      <c r="F45" s="16" t="s">
        <v>5</v>
      </c>
      <c r="G45" s="16"/>
      <c r="H45" s="16"/>
      <c r="I45" s="16" t="s">
        <v>24</v>
      </c>
      <c r="J45" s="16" t="s">
        <v>42</v>
      </c>
      <c r="K45" s="16" t="s">
        <v>28</v>
      </c>
      <c r="L45" s="16" t="s">
        <v>9</v>
      </c>
    </row>
    <row r="46" spans="3:12" x14ac:dyDescent="0.25">
      <c r="C46" s="10" t="s">
        <v>75</v>
      </c>
      <c r="D46" s="32" t="s">
        <v>27</v>
      </c>
      <c r="E46" s="10">
        <v>300</v>
      </c>
      <c r="F46" s="15">
        <v>750</v>
      </c>
      <c r="G46" s="15"/>
      <c r="H46" s="15"/>
      <c r="I46" s="10" t="s">
        <v>116</v>
      </c>
      <c r="J46" s="56" t="s">
        <v>211</v>
      </c>
      <c r="K46" s="15">
        <f t="shared" ref="K46:K63" si="1">E46*F46</f>
        <v>225000</v>
      </c>
      <c r="L46" s="10"/>
    </row>
    <row r="47" spans="3:12" x14ac:dyDescent="0.25">
      <c r="C47" s="10" t="s">
        <v>72</v>
      </c>
      <c r="D47" s="32" t="s">
        <v>27</v>
      </c>
      <c r="E47" s="10">
        <v>250</v>
      </c>
      <c r="F47" s="15">
        <v>750</v>
      </c>
      <c r="G47" s="15"/>
      <c r="H47" s="15"/>
      <c r="I47" s="10" t="s">
        <v>116</v>
      </c>
      <c r="J47" s="56" t="s">
        <v>211</v>
      </c>
      <c r="K47" s="15">
        <f t="shared" si="1"/>
        <v>187500</v>
      </c>
      <c r="L47" s="10"/>
    </row>
    <row r="48" spans="3:12" x14ac:dyDescent="0.25">
      <c r="C48" s="10" t="s">
        <v>86</v>
      </c>
      <c r="D48" s="32" t="s">
        <v>27</v>
      </c>
      <c r="E48" s="10">
        <v>250</v>
      </c>
      <c r="F48" s="15">
        <v>750</v>
      </c>
      <c r="G48" s="15"/>
      <c r="H48" s="15"/>
      <c r="I48" s="10" t="s">
        <v>116</v>
      </c>
      <c r="J48" s="56" t="s">
        <v>211</v>
      </c>
      <c r="K48" s="15">
        <f t="shared" si="1"/>
        <v>187500</v>
      </c>
      <c r="L48" s="10"/>
    </row>
    <row r="49" spans="3:12" x14ac:dyDescent="0.25">
      <c r="C49" s="10" t="s">
        <v>76</v>
      </c>
      <c r="D49" s="32" t="s">
        <v>27</v>
      </c>
      <c r="E49" s="10">
        <v>250</v>
      </c>
      <c r="F49" s="15">
        <v>750</v>
      </c>
      <c r="G49" s="15"/>
      <c r="H49" s="15"/>
      <c r="I49" s="10" t="s">
        <v>116</v>
      </c>
      <c r="J49" s="56" t="s">
        <v>211</v>
      </c>
      <c r="K49" s="15">
        <f t="shared" si="1"/>
        <v>187500</v>
      </c>
      <c r="L49" s="10"/>
    </row>
    <row r="50" spans="3:12" x14ac:dyDescent="0.25">
      <c r="C50" s="10" t="s">
        <v>53</v>
      </c>
      <c r="D50" s="32" t="s">
        <v>27</v>
      </c>
      <c r="E50" s="10">
        <v>250</v>
      </c>
      <c r="F50" s="15">
        <v>750</v>
      </c>
      <c r="G50" s="15"/>
      <c r="H50" s="15"/>
      <c r="I50" s="10" t="s">
        <v>116</v>
      </c>
      <c r="J50" s="56" t="s">
        <v>211</v>
      </c>
      <c r="K50" s="15">
        <f t="shared" si="1"/>
        <v>187500</v>
      </c>
      <c r="L50" s="10"/>
    </row>
    <row r="51" spans="3:12" x14ac:dyDescent="0.25">
      <c r="C51" s="10" t="s">
        <v>85</v>
      </c>
      <c r="D51" s="32" t="s">
        <v>27</v>
      </c>
      <c r="E51" s="10">
        <v>250</v>
      </c>
      <c r="F51" s="15">
        <v>750</v>
      </c>
      <c r="G51" s="15"/>
      <c r="H51" s="15"/>
      <c r="I51" s="10" t="s">
        <v>116</v>
      </c>
      <c r="J51" s="56" t="s">
        <v>211</v>
      </c>
      <c r="K51" s="15">
        <f t="shared" si="1"/>
        <v>187500</v>
      </c>
      <c r="L51" s="10"/>
    </row>
    <row r="52" spans="3:12" x14ac:dyDescent="0.25">
      <c r="C52" s="10" t="s">
        <v>54</v>
      </c>
      <c r="D52" s="32" t="s">
        <v>27</v>
      </c>
      <c r="E52" s="10">
        <v>250</v>
      </c>
      <c r="F52" s="15">
        <v>750</v>
      </c>
      <c r="G52" s="15"/>
      <c r="H52" s="15"/>
      <c r="I52" s="10" t="s">
        <v>116</v>
      </c>
      <c r="J52" s="56" t="s">
        <v>211</v>
      </c>
      <c r="K52" s="15">
        <f t="shared" si="1"/>
        <v>187500</v>
      </c>
      <c r="L52" s="10"/>
    </row>
    <row r="53" spans="3:12" x14ac:dyDescent="0.25">
      <c r="C53" s="10" t="s">
        <v>88</v>
      </c>
      <c r="D53" s="32" t="s">
        <v>27</v>
      </c>
      <c r="E53" s="10">
        <v>250</v>
      </c>
      <c r="F53" s="15">
        <v>750</v>
      </c>
      <c r="G53" s="15"/>
      <c r="H53" s="15"/>
      <c r="I53" s="10" t="s">
        <v>116</v>
      </c>
      <c r="J53" s="56" t="s">
        <v>211</v>
      </c>
      <c r="K53" s="15">
        <f t="shared" si="1"/>
        <v>187500</v>
      </c>
      <c r="L53" s="11">
        <v>45232</v>
      </c>
    </row>
    <row r="54" spans="3:12" x14ac:dyDescent="0.25">
      <c r="C54" s="10" t="s">
        <v>50</v>
      </c>
      <c r="D54" s="32" t="s">
        <v>27</v>
      </c>
      <c r="E54" s="10">
        <v>250</v>
      </c>
      <c r="F54" s="15">
        <v>750</v>
      </c>
      <c r="G54" s="15"/>
      <c r="H54" s="15"/>
      <c r="I54" s="10" t="s">
        <v>116</v>
      </c>
      <c r="J54" s="56" t="s">
        <v>211</v>
      </c>
      <c r="K54" s="15">
        <f t="shared" si="1"/>
        <v>187500</v>
      </c>
      <c r="L54" s="11">
        <v>45232</v>
      </c>
    </row>
    <row r="55" spans="3:12" x14ac:dyDescent="0.25">
      <c r="C55" s="10" t="s">
        <v>74</v>
      </c>
      <c r="D55" s="32" t="s">
        <v>27</v>
      </c>
      <c r="E55" s="10">
        <v>250</v>
      </c>
      <c r="F55" s="15">
        <v>750</v>
      </c>
      <c r="G55" s="15"/>
      <c r="H55" s="15"/>
      <c r="I55" s="10" t="s">
        <v>116</v>
      </c>
      <c r="J55" s="56" t="s">
        <v>211</v>
      </c>
      <c r="K55" s="15">
        <f t="shared" si="1"/>
        <v>187500</v>
      </c>
      <c r="L55" s="11">
        <v>45232</v>
      </c>
    </row>
    <row r="56" spans="3:12" x14ac:dyDescent="0.25">
      <c r="C56" s="10" t="s">
        <v>91</v>
      </c>
      <c r="D56" s="32" t="s">
        <v>27</v>
      </c>
      <c r="E56" s="10">
        <v>250</v>
      </c>
      <c r="F56" s="15">
        <v>750</v>
      </c>
      <c r="G56" s="15"/>
      <c r="H56" s="15"/>
      <c r="I56" s="10" t="s">
        <v>116</v>
      </c>
      <c r="J56" s="56" t="s">
        <v>211</v>
      </c>
      <c r="K56" s="15">
        <f t="shared" si="1"/>
        <v>187500</v>
      </c>
      <c r="L56" s="11">
        <v>45232</v>
      </c>
    </row>
    <row r="57" spans="3:12" x14ac:dyDescent="0.25">
      <c r="C57" s="33" t="s">
        <v>73</v>
      </c>
      <c r="D57" s="32" t="s">
        <v>27</v>
      </c>
      <c r="E57" s="10">
        <v>250</v>
      </c>
      <c r="F57" s="15">
        <v>750</v>
      </c>
      <c r="G57" s="15"/>
      <c r="H57" s="15"/>
      <c r="I57" s="10" t="s">
        <v>116</v>
      </c>
      <c r="J57" s="56" t="s">
        <v>211</v>
      </c>
      <c r="K57" s="15">
        <f t="shared" si="1"/>
        <v>187500</v>
      </c>
      <c r="L57" s="11">
        <v>45232</v>
      </c>
    </row>
    <row r="58" spans="3:12" x14ac:dyDescent="0.25">
      <c r="C58" s="33" t="s">
        <v>47</v>
      </c>
      <c r="D58" s="32" t="s">
        <v>27</v>
      </c>
      <c r="E58" s="33">
        <v>200</v>
      </c>
      <c r="F58" s="15">
        <v>750</v>
      </c>
      <c r="G58" s="15"/>
      <c r="H58" s="15"/>
      <c r="I58" s="10" t="s">
        <v>116</v>
      </c>
      <c r="J58" s="56" t="s">
        <v>211</v>
      </c>
      <c r="K58" s="15">
        <f t="shared" si="1"/>
        <v>150000</v>
      </c>
      <c r="L58" s="11">
        <v>45232</v>
      </c>
    </row>
    <row r="59" spans="3:12" x14ac:dyDescent="0.25">
      <c r="C59" s="33" t="s">
        <v>49</v>
      </c>
      <c r="D59" s="32" t="s">
        <v>27</v>
      </c>
      <c r="E59" s="33">
        <v>200</v>
      </c>
      <c r="F59" s="15">
        <v>750</v>
      </c>
      <c r="G59" s="15"/>
      <c r="H59" s="15"/>
      <c r="I59" s="10" t="s">
        <v>116</v>
      </c>
      <c r="J59" s="56" t="s">
        <v>211</v>
      </c>
      <c r="K59" s="15">
        <f t="shared" si="1"/>
        <v>150000</v>
      </c>
      <c r="L59" s="11">
        <v>45232</v>
      </c>
    </row>
    <row r="60" spans="3:12" x14ac:dyDescent="0.25">
      <c r="C60" s="33" t="s">
        <v>45</v>
      </c>
      <c r="D60" s="32" t="s">
        <v>27</v>
      </c>
      <c r="E60" s="33">
        <v>200</v>
      </c>
      <c r="F60" s="15">
        <v>750</v>
      </c>
      <c r="G60" s="15"/>
      <c r="H60" s="15"/>
      <c r="I60" s="10" t="s">
        <v>116</v>
      </c>
      <c r="J60" s="56" t="s">
        <v>211</v>
      </c>
      <c r="K60" s="15">
        <f t="shared" si="1"/>
        <v>150000</v>
      </c>
      <c r="L60" s="11">
        <v>45232</v>
      </c>
    </row>
    <row r="61" spans="3:12" x14ac:dyDescent="0.25">
      <c r="C61" s="33" t="s">
        <v>51</v>
      </c>
      <c r="D61" s="32" t="s">
        <v>27</v>
      </c>
      <c r="E61" s="33">
        <v>200</v>
      </c>
      <c r="F61" s="15">
        <v>750</v>
      </c>
      <c r="G61" s="15"/>
      <c r="H61" s="15"/>
      <c r="I61" s="10" t="s">
        <v>116</v>
      </c>
      <c r="J61" s="56" t="s">
        <v>211</v>
      </c>
      <c r="K61" s="15">
        <f t="shared" si="1"/>
        <v>150000</v>
      </c>
      <c r="L61" s="11">
        <v>45232</v>
      </c>
    </row>
    <row r="62" spans="3:12" x14ac:dyDescent="0.25">
      <c r="C62" s="33" t="s">
        <v>46</v>
      </c>
      <c r="D62" s="32" t="s">
        <v>27</v>
      </c>
      <c r="E62" s="33">
        <v>200</v>
      </c>
      <c r="F62" s="15">
        <v>750</v>
      </c>
      <c r="G62" s="15"/>
      <c r="H62" s="15"/>
      <c r="I62" s="10" t="s">
        <v>116</v>
      </c>
      <c r="J62" s="56" t="s">
        <v>211</v>
      </c>
      <c r="K62" s="15">
        <f t="shared" si="1"/>
        <v>150000</v>
      </c>
      <c r="L62" s="11">
        <v>45232</v>
      </c>
    </row>
    <row r="63" spans="3:12" x14ac:dyDescent="0.25">
      <c r="C63" s="33" t="s">
        <v>214</v>
      </c>
      <c r="D63" s="32" t="s">
        <v>27</v>
      </c>
      <c r="E63" s="33">
        <v>200</v>
      </c>
      <c r="F63" s="15">
        <v>750</v>
      </c>
      <c r="G63" s="15"/>
      <c r="H63" s="15"/>
      <c r="I63" s="10" t="s">
        <v>116</v>
      </c>
      <c r="J63" s="56" t="s">
        <v>211</v>
      </c>
      <c r="K63" s="15">
        <f t="shared" si="1"/>
        <v>150000</v>
      </c>
      <c r="L63" s="11">
        <v>45232</v>
      </c>
    </row>
    <row r="64" spans="3:12" x14ac:dyDescent="0.25">
      <c r="C64" s="122"/>
      <c r="D64" s="123"/>
      <c r="E64" s="14"/>
      <c r="F64" s="114"/>
      <c r="G64" s="114"/>
      <c r="H64" s="114"/>
      <c r="I64" s="14"/>
      <c r="J64" s="124"/>
      <c r="K64" s="114"/>
      <c r="L64" s="14"/>
    </row>
    <row r="66" spans="3:12" x14ac:dyDescent="0.25">
      <c r="E66" s="34">
        <f>E46+E47+E48+E49+E50+E51+E52+E53+E54+E55+E56+E57+E58+E59+E60+E61+E63+E62</f>
        <v>4250</v>
      </c>
      <c r="J66" s="34" t="s">
        <v>107</v>
      </c>
      <c r="K66" s="36">
        <f>K46+K47+K48+K49+K50+K51+K52+K53+K54+K55+K56+K57+K58+K59+K60+K61+K62+K63</f>
        <v>3187500</v>
      </c>
    </row>
    <row r="69" spans="3:12" ht="18.75" x14ac:dyDescent="0.25">
      <c r="C69" s="16" t="s">
        <v>41</v>
      </c>
      <c r="D69" s="16" t="s">
        <v>1</v>
      </c>
      <c r="E69" s="16" t="s">
        <v>79</v>
      </c>
      <c r="F69" s="16" t="s">
        <v>5</v>
      </c>
      <c r="G69" s="16"/>
      <c r="H69" s="16"/>
      <c r="I69" s="16" t="s">
        <v>24</v>
      </c>
      <c r="J69" s="16" t="s">
        <v>42</v>
      </c>
      <c r="K69" s="16" t="s">
        <v>28</v>
      </c>
      <c r="L69" s="16" t="s">
        <v>9</v>
      </c>
    </row>
    <row r="70" spans="3:12" x14ac:dyDescent="0.25">
      <c r="C70" s="10" t="s">
        <v>72</v>
      </c>
      <c r="D70" s="32" t="s">
        <v>27</v>
      </c>
      <c r="E70" s="10">
        <v>250</v>
      </c>
      <c r="F70" s="15">
        <v>750</v>
      </c>
      <c r="G70" s="15"/>
      <c r="H70" s="15"/>
      <c r="I70" s="10"/>
      <c r="J70" s="56"/>
      <c r="K70" s="15">
        <f t="shared" ref="K70:K78" si="2">E70*F70</f>
        <v>187500</v>
      </c>
      <c r="L70" s="11">
        <v>45253</v>
      </c>
    </row>
    <row r="71" spans="3:12" x14ac:dyDescent="0.25">
      <c r="C71" s="10" t="s">
        <v>86</v>
      </c>
      <c r="D71" s="32" t="s">
        <v>27</v>
      </c>
      <c r="E71" s="10">
        <v>250</v>
      </c>
      <c r="F71" s="15">
        <v>750</v>
      </c>
      <c r="G71" s="15"/>
      <c r="H71" s="15"/>
      <c r="I71" s="10"/>
      <c r="J71" s="56"/>
      <c r="K71" s="15">
        <f t="shared" si="2"/>
        <v>187500</v>
      </c>
      <c r="L71" s="11">
        <v>45253</v>
      </c>
    </row>
    <row r="72" spans="3:12" x14ac:dyDescent="0.25">
      <c r="C72" s="10" t="s">
        <v>76</v>
      </c>
      <c r="D72" s="32" t="s">
        <v>27</v>
      </c>
      <c r="E72" s="10">
        <v>250</v>
      </c>
      <c r="F72" s="15">
        <v>750</v>
      </c>
      <c r="G72" s="15"/>
      <c r="H72" s="15"/>
      <c r="I72" s="10"/>
      <c r="J72" s="56"/>
      <c r="K72" s="15">
        <f t="shared" si="2"/>
        <v>187500</v>
      </c>
      <c r="L72" s="11">
        <v>45253</v>
      </c>
    </row>
    <row r="73" spans="3:12" x14ac:dyDescent="0.25">
      <c r="C73" s="10" t="s">
        <v>53</v>
      </c>
      <c r="D73" s="32" t="s">
        <v>27</v>
      </c>
      <c r="E73" s="10">
        <v>250</v>
      </c>
      <c r="F73" s="15">
        <v>750</v>
      </c>
      <c r="G73" s="15"/>
      <c r="H73" s="15"/>
      <c r="I73" s="10"/>
      <c r="J73" s="56"/>
      <c r="K73" s="15">
        <f t="shared" si="2"/>
        <v>187500</v>
      </c>
      <c r="L73" s="11">
        <v>45253</v>
      </c>
    </row>
    <row r="74" spans="3:12" x14ac:dyDescent="0.25">
      <c r="C74" s="10" t="s">
        <v>75</v>
      </c>
      <c r="D74" s="32" t="s">
        <v>27</v>
      </c>
      <c r="E74" s="10">
        <v>250</v>
      </c>
      <c r="F74" s="15">
        <v>750</v>
      </c>
      <c r="G74" s="15"/>
      <c r="H74" s="15"/>
      <c r="I74" s="10"/>
      <c r="J74" s="56"/>
      <c r="K74" s="15">
        <f t="shared" si="2"/>
        <v>187500</v>
      </c>
      <c r="L74" s="11">
        <v>45253</v>
      </c>
    </row>
    <row r="75" spans="3:12" x14ac:dyDescent="0.25">
      <c r="C75" s="10" t="s">
        <v>49</v>
      </c>
      <c r="D75" s="32" t="s">
        <v>27</v>
      </c>
      <c r="E75" s="10">
        <v>250</v>
      </c>
      <c r="F75" s="15">
        <v>750</v>
      </c>
      <c r="G75" s="15"/>
      <c r="H75" s="15"/>
      <c r="I75" s="10"/>
      <c r="J75" s="56"/>
      <c r="K75" s="15">
        <f t="shared" si="2"/>
        <v>187500</v>
      </c>
      <c r="L75" s="11">
        <v>45253</v>
      </c>
    </row>
    <row r="76" spans="3:12" x14ac:dyDescent="0.25">
      <c r="C76" s="10" t="s">
        <v>46</v>
      </c>
      <c r="D76" s="32" t="s">
        <v>27</v>
      </c>
      <c r="E76" s="10">
        <v>250</v>
      </c>
      <c r="F76" s="15">
        <v>750</v>
      </c>
      <c r="G76" s="15"/>
      <c r="H76" s="15"/>
      <c r="I76" s="10"/>
      <c r="J76" s="56"/>
      <c r="K76" s="15">
        <f t="shared" si="2"/>
        <v>187500</v>
      </c>
      <c r="L76" s="11">
        <v>45253</v>
      </c>
    </row>
    <row r="77" spans="3:12" x14ac:dyDescent="0.25">
      <c r="C77" s="10" t="s">
        <v>47</v>
      </c>
      <c r="D77" s="32" t="s">
        <v>27</v>
      </c>
      <c r="E77" s="10">
        <v>250</v>
      </c>
      <c r="F77" s="15">
        <v>750</v>
      </c>
      <c r="G77" s="15"/>
      <c r="H77" s="15"/>
      <c r="I77" s="10"/>
      <c r="J77" s="56"/>
      <c r="K77" s="15">
        <f t="shared" si="2"/>
        <v>187500</v>
      </c>
      <c r="L77" s="11">
        <v>45253</v>
      </c>
    </row>
    <row r="78" spans="3:12" x14ac:dyDescent="0.25">
      <c r="C78" s="10" t="s">
        <v>45</v>
      </c>
      <c r="D78" s="32" t="s">
        <v>27</v>
      </c>
      <c r="E78" s="10">
        <v>250</v>
      </c>
      <c r="F78" s="15">
        <v>750</v>
      </c>
      <c r="G78" s="15"/>
      <c r="H78" s="15"/>
      <c r="I78" s="10"/>
      <c r="J78" s="56"/>
      <c r="K78" s="15">
        <f t="shared" si="2"/>
        <v>187500</v>
      </c>
      <c r="L78" s="11">
        <v>45253</v>
      </c>
    </row>
    <row r="79" spans="3:12" x14ac:dyDescent="0.25">
      <c r="C79" s="10"/>
      <c r="D79" s="126"/>
      <c r="E79" s="10"/>
      <c r="F79" s="15"/>
      <c r="G79" s="15"/>
      <c r="H79" s="15"/>
      <c r="I79" s="10"/>
      <c r="J79" s="56"/>
      <c r="K79" s="15"/>
      <c r="L79" s="11"/>
    </row>
    <row r="80" spans="3:12" x14ac:dyDescent="0.25">
      <c r="C80" s="10"/>
      <c r="D80" s="126"/>
      <c r="E80" s="10"/>
      <c r="F80" s="15"/>
      <c r="G80" s="15"/>
      <c r="H80" s="15"/>
      <c r="I80" s="10"/>
      <c r="J80" s="56"/>
      <c r="K80" s="15"/>
      <c r="L80" s="11"/>
    </row>
    <row r="81" spans="2:15" x14ac:dyDescent="0.25">
      <c r="C81" s="33"/>
      <c r="D81" s="126"/>
      <c r="E81" s="10"/>
      <c r="F81" s="15"/>
      <c r="G81" s="15"/>
      <c r="H81" s="15"/>
      <c r="I81" s="10"/>
      <c r="J81" s="56"/>
      <c r="K81" s="15"/>
      <c r="L81" s="11"/>
    </row>
    <row r="82" spans="2:15" x14ac:dyDescent="0.25">
      <c r="C82" s="33"/>
      <c r="D82" s="126"/>
      <c r="E82" s="33"/>
      <c r="F82" s="15"/>
      <c r="G82" s="15"/>
      <c r="H82" s="15"/>
      <c r="I82" s="10"/>
      <c r="J82" s="56"/>
      <c r="K82" s="15"/>
      <c r="L82" s="11"/>
    </row>
    <row r="83" spans="2:15" x14ac:dyDescent="0.25">
      <c r="C83" s="33"/>
      <c r="D83" s="126"/>
      <c r="E83" s="33"/>
      <c r="F83" s="15"/>
      <c r="G83" s="15"/>
      <c r="H83" s="15"/>
      <c r="I83" s="10"/>
      <c r="J83" s="56"/>
      <c r="K83" s="15"/>
      <c r="L83" s="11"/>
    </row>
    <row r="84" spans="2:15" x14ac:dyDescent="0.25">
      <c r="C84" s="33"/>
      <c r="D84" s="126"/>
      <c r="E84" s="33"/>
      <c r="F84" s="15"/>
      <c r="G84" s="15"/>
      <c r="H84" s="15"/>
      <c r="I84" s="10"/>
      <c r="J84" s="56"/>
      <c r="K84" s="15"/>
      <c r="L84" s="11"/>
    </row>
    <row r="85" spans="2:15" x14ac:dyDescent="0.25">
      <c r="C85" s="33"/>
      <c r="D85" s="126"/>
      <c r="E85" s="33"/>
      <c r="F85" s="15"/>
      <c r="G85" s="15"/>
      <c r="H85" s="15"/>
      <c r="I85" s="10"/>
      <c r="J85" s="56"/>
      <c r="K85" s="15"/>
      <c r="L85" s="11"/>
    </row>
    <row r="86" spans="2:15" x14ac:dyDescent="0.25">
      <c r="C86" s="33"/>
      <c r="D86" s="126"/>
      <c r="E86" s="33"/>
      <c r="F86" s="15"/>
      <c r="G86" s="15"/>
      <c r="H86" s="15"/>
      <c r="I86" s="10"/>
      <c r="J86" s="56"/>
      <c r="K86" s="15"/>
      <c r="L86" s="11"/>
    </row>
    <row r="87" spans="2:15" x14ac:dyDescent="0.25">
      <c r="C87" s="33"/>
      <c r="D87" s="126"/>
      <c r="E87" s="33"/>
      <c r="F87" s="15"/>
      <c r="G87" s="15"/>
      <c r="H87" s="15"/>
      <c r="I87" s="10"/>
      <c r="J87" s="56"/>
      <c r="K87" s="15"/>
      <c r="L87" s="11"/>
    </row>
    <row r="88" spans="2:15" x14ac:dyDescent="0.25">
      <c r="C88" s="122"/>
      <c r="D88" s="135"/>
      <c r="E88" s="14"/>
      <c r="F88" s="114"/>
      <c r="G88" s="114"/>
      <c r="H88" s="114"/>
      <c r="I88" s="14"/>
      <c r="J88" s="124"/>
      <c r="K88" s="114"/>
      <c r="L88" s="14"/>
    </row>
    <row r="90" spans="2:15" x14ac:dyDescent="0.25">
      <c r="E90" s="34">
        <f>E70+E71+E72+E73+E74+E75+E76+E77+E78+E79+E80+E81+E82+E83+E84+E85+E87+E86</f>
        <v>2250</v>
      </c>
      <c r="J90" s="34" t="s">
        <v>107</v>
      </c>
      <c r="K90" s="36">
        <f>K70+K71+K72+K73+K74+K75+K76+K77+K78+K79+K80+K81+K82+K83+K84+K85+K86+K87</f>
        <v>1687500</v>
      </c>
    </row>
    <row r="94" spans="2:15" ht="15" customHeight="1" x14ac:dyDescent="0.25">
      <c r="B94" s="686" t="s">
        <v>281</v>
      </c>
      <c r="C94" s="686" t="s">
        <v>0</v>
      </c>
      <c r="D94" s="687"/>
      <c r="E94" s="686" t="s">
        <v>2</v>
      </c>
      <c r="F94" s="687"/>
      <c r="G94" s="686" t="s">
        <v>3</v>
      </c>
      <c r="H94" s="687"/>
      <c r="I94" s="686" t="s">
        <v>256</v>
      </c>
      <c r="J94" s="687"/>
      <c r="K94" s="686" t="s">
        <v>107</v>
      </c>
      <c r="L94" s="687"/>
      <c r="M94" s="720"/>
      <c r="N94" s="720"/>
      <c r="O94" s="14"/>
    </row>
    <row r="95" spans="2:15" ht="15" customHeight="1" x14ac:dyDescent="0.25">
      <c r="B95" s="688"/>
      <c r="C95" s="688"/>
      <c r="D95" s="689"/>
      <c r="E95" s="688"/>
      <c r="F95" s="689"/>
      <c r="G95" s="688"/>
      <c r="H95" s="689"/>
      <c r="I95" s="688"/>
      <c r="J95" s="689"/>
      <c r="K95" s="688"/>
      <c r="L95" s="689"/>
      <c r="M95" s="720"/>
      <c r="N95" s="720"/>
      <c r="O95" s="14"/>
    </row>
    <row r="96" spans="2:15" x14ac:dyDescent="0.25">
      <c r="B96" s="158">
        <v>1</v>
      </c>
      <c r="C96" s="717" t="s">
        <v>254</v>
      </c>
      <c r="D96" s="677"/>
      <c r="E96" s="719">
        <v>45000</v>
      </c>
      <c r="F96" s="677"/>
      <c r="G96" s="717">
        <v>205</v>
      </c>
      <c r="H96" s="677"/>
      <c r="I96" s="721">
        <v>45</v>
      </c>
      <c r="J96" s="722"/>
      <c r="K96" s="718">
        <f>E96*I96</f>
        <v>2025000</v>
      </c>
      <c r="L96" s="677"/>
      <c r="M96" s="713"/>
      <c r="N96" s="713"/>
      <c r="O96" s="14"/>
    </row>
    <row r="97" spans="2:15" x14ac:dyDescent="0.25">
      <c r="B97" s="158">
        <v>2</v>
      </c>
      <c r="C97" s="717" t="s">
        <v>133</v>
      </c>
      <c r="D97" s="677"/>
      <c r="E97" s="719">
        <v>45000</v>
      </c>
      <c r="F97" s="677"/>
      <c r="G97" s="717">
        <v>80</v>
      </c>
      <c r="H97" s="677"/>
      <c r="I97" s="721">
        <v>45</v>
      </c>
      <c r="J97" s="722"/>
      <c r="K97" s="718">
        <f t="shared" ref="K97:K118" si="3">E97*I97</f>
        <v>2025000</v>
      </c>
      <c r="L97" s="677"/>
      <c r="M97" s="14"/>
      <c r="N97" s="14"/>
      <c r="O97" s="14"/>
    </row>
    <row r="98" spans="2:15" x14ac:dyDescent="0.25">
      <c r="B98" s="158">
        <v>3</v>
      </c>
      <c r="C98" s="717" t="s">
        <v>251</v>
      </c>
      <c r="D98" s="677"/>
      <c r="E98" s="719">
        <v>45000</v>
      </c>
      <c r="F98" s="677"/>
      <c r="G98" s="717">
        <v>100</v>
      </c>
      <c r="H98" s="677"/>
      <c r="I98" s="721">
        <v>45</v>
      </c>
      <c r="J98" s="722"/>
      <c r="K98" s="718">
        <f t="shared" si="3"/>
        <v>2025000</v>
      </c>
      <c r="L98" s="677"/>
      <c r="M98" s="14"/>
      <c r="N98" s="14"/>
      <c r="O98" s="14"/>
    </row>
    <row r="99" spans="2:15" x14ac:dyDescent="0.25">
      <c r="B99" s="158">
        <v>4</v>
      </c>
      <c r="C99" s="717" t="s">
        <v>252</v>
      </c>
      <c r="D99" s="677"/>
      <c r="E99" s="719">
        <v>45000</v>
      </c>
      <c r="F99" s="677"/>
      <c r="G99" s="717">
        <v>190</v>
      </c>
      <c r="H99" s="677"/>
      <c r="I99" s="721">
        <v>45</v>
      </c>
      <c r="J99" s="722"/>
      <c r="K99" s="718">
        <f t="shared" si="3"/>
        <v>2025000</v>
      </c>
      <c r="L99" s="677"/>
      <c r="M99" s="14"/>
      <c r="N99" s="14"/>
      <c r="O99" s="14"/>
    </row>
    <row r="100" spans="2:15" x14ac:dyDescent="0.25">
      <c r="B100" s="158">
        <v>5</v>
      </c>
      <c r="C100" s="717" t="s">
        <v>168</v>
      </c>
      <c r="D100" s="677"/>
      <c r="E100" s="719">
        <v>45000</v>
      </c>
      <c r="F100" s="677"/>
      <c r="G100" s="717">
        <v>200</v>
      </c>
      <c r="H100" s="677"/>
      <c r="I100" s="721">
        <v>45</v>
      </c>
      <c r="J100" s="722"/>
      <c r="K100" s="718">
        <f t="shared" si="3"/>
        <v>2025000</v>
      </c>
      <c r="L100" s="677"/>
      <c r="M100" s="14"/>
      <c r="N100" s="14"/>
      <c r="O100" s="14"/>
    </row>
    <row r="101" spans="2:15" x14ac:dyDescent="0.25">
      <c r="B101" s="158">
        <v>6</v>
      </c>
      <c r="C101" s="717" t="s">
        <v>255</v>
      </c>
      <c r="D101" s="677"/>
      <c r="E101" s="719">
        <v>45000</v>
      </c>
      <c r="F101" s="677"/>
      <c r="G101" s="717">
        <v>80</v>
      </c>
      <c r="H101" s="677"/>
      <c r="I101" s="721">
        <v>45</v>
      </c>
      <c r="J101" s="722"/>
      <c r="K101" s="718">
        <f t="shared" si="3"/>
        <v>2025000</v>
      </c>
      <c r="L101" s="677"/>
      <c r="M101" s="14"/>
      <c r="N101" s="14"/>
      <c r="O101" s="14"/>
    </row>
    <row r="102" spans="2:15" x14ac:dyDescent="0.25">
      <c r="B102" s="158">
        <v>7</v>
      </c>
      <c r="C102" s="717" t="s">
        <v>237</v>
      </c>
      <c r="D102" s="677"/>
      <c r="E102" s="719">
        <v>45000</v>
      </c>
      <c r="F102" s="677"/>
      <c r="G102" s="717">
        <v>100</v>
      </c>
      <c r="H102" s="677"/>
      <c r="I102" s="721">
        <v>45</v>
      </c>
      <c r="J102" s="722"/>
      <c r="K102" s="718">
        <f t="shared" si="3"/>
        <v>2025000</v>
      </c>
      <c r="L102" s="677"/>
      <c r="M102" s="14"/>
      <c r="N102" s="14"/>
      <c r="O102" s="14"/>
    </row>
    <row r="103" spans="2:15" x14ac:dyDescent="0.25">
      <c r="B103" s="158">
        <v>8</v>
      </c>
      <c r="C103" s="717" t="s">
        <v>132</v>
      </c>
      <c r="D103" s="677"/>
      <c r="E103" s="719">
        <v>45000</v>
      </c>
      <c r="F103" s="677"/>
      <c r="G103" s="717">
        <v>150</v>
      </c>
      <c r="H103" s="677"/>
      <c r="I103" s="721">
        <v>45</v>
      </c>
      <c r="J103" s="722"/>
      <c r="K103" s="718">
        <f t="shared" si="3"/>
        <v>2025000</v>
      </c>
      <c r="L103" s="677"/>
      <c r="M103" s="14"/>
      <c r="N103" s="14"/>
      <c r="O103" s="14"/>
    </row>
    <row r="104" spans="2:15" x14ac:dyDescent="0.25">
      <c r="B104" s="158">
        <v>9</v>
      </c>
      <c r="C104" s="717" t="s">
        <v>189</v>
      </c>
      <c r="D104" s="677"/>
      <c r="E104" s="719">
        <v>45000</v>
      </c>
      <c r="F104" s="677"/>
      <c r="G104" s="717">
        <v>100</v>
      </c>
      <c r="H104" s="677"/>
      <c r="I104" s="721">
        <v>45</v>
      </c>
      <c r="J104" s="722"/>
      <c r="K104" s="718">
        <f t="shared" si="3"/>
        <v>2025000</v>
      </c>
      <c r="L104" s="677"/>
      <c r="M104" s="14"/>
      <c r="N104" s="14"/>
      <c r="O104" s="14"/>
    </row>
    <row r="105" spans="2:15" x14ac:dyDescent="0.25">
      <c r="B105" s="158">
        <v>10</v>
      </c>
      <c r="C105" s="717" t="s">
        <v>239</v>
      </c>
      <c r="D105" s="677"/>
      <c r="E105" s="719">
        <v>45000</v>
      </c>
      <c r="F105" s="677"/>
      <c r="G105" s="717">
        <v>175</v>
      </c>
      <c r="H105" s="677"/>
      <c r="I105" s="721">
        <v>45</v>
      </c>
      <c r="J105" s="722"/>
      <c r="K105" s="718">
        <f t="shared" si="3"/>
        <v>2025000</v>
      </c>
      <c r="L105" s="677"/>
      <c r="M105" s="14"/>
      <c r="N105" s="14"/>
      <c r="O105" s="14"/>
    </row>
    <row r="106" spans="2:15" x14ac:dyDescent="0.25">
      <c r="B106" s="158">
        <v>11</v>
      </c>
      <c r="C106" s="717" t="s">
        <v>186</v>
      </c>
      <c r="D106" s="677"/>
      <c r="E106" s="719">
        <v>45000</v>
      </c>
      <c r="F106" s="677"/>
      <c r="G106" s="717">
        <v>85</v>
      </c>
      <c r="H106" s="677"/>
      <c r="I106" s="721">
        <v>45</v>
      </c>
      <c r="J106" s="722"/>
      <c r="K106" s="718">
        <f t="shared" si="3"/>
        <v>2025000</v>
      </c>
      <c r="L106" s="677"/>
      <c r="M106" s="14"/>
      <c r="N106" s="14"/>
      <c r="O106" s="14"/>
    </row>
    <row r="107" spans="2:15" x14ac:dyDescent="0.25">
      <c r="B107" s="158">
        <v>12</v>
      </c>
      <c r="C107" s="717" t="s">
        <v>250</v>
      </c>
      <c r="D107" s="677"/>
      <c r="E107" s="719">
        <v>45000</v>
      </c>
      <c r="F107" s="677"/>
      <c r="G107" s="717">
        <v>150</v>
      </c>
      <c r="H107" s="677"/>
      <c r="I107" s="721">
        <v>45</v>
      </c>
      <c r="J107" s="722"/>
      <c r="K107" s="718">
        <f t="shared" si="3"/>
        <v>2025000</v>
      </c>
      <c r="L107" s="677"/>
      <c r="M107" s="14"/>
      <c r="N107" s="14"/>
      <c r="O107" s="14"/>
    </row>
    <row r="108" spans="2:15" x14ac:dyDescent="0.25">
      <c r="B108" s="158">
        <v>13</v>
      </c>
      <c r="C108" s="717" t="s">
        <v>126</v>
      </c>
      <c r="D108" s="677"/>
      <c r="E108" s="719">
        <v>45000</v>
      </c>
      <c r="F108" s="677"/>
      <c r="G108" s="717">
        <v>120</v>
      </c>
      <c r="H108" s="677"/>
      <c r="I108" s="721">
        <v>45</v>
      </c>
      <c r="J108" s="722"/>
      <c r="K108" s="718">
        <f t="shared" si="3"/>
        <v>2025000</v>
      </c>
      <c r="L108" s="677"/>
      <c r="M108" s="14"/>
      <c r="N108" s="14"/>
      <c r="O108" s="14"/>
    </row>
    <row r="109" spans="2:15" x14ac:dyDescent="0.25">
      <c r="B109" s="158">
        <v>14</v>
      </c>
      <c r="C109" s="717" t="s">
        <v>261</v>
      </c>
      <c r="D109" s="677"/>
      <c r="E109" s="719">
        <v>45000</v>
      </c>
      <c r="F109" s="677"/>
      <c r="G109" s="717">
        <v>120</v>
      </c>
      <c r="H109" s="677"/>
      <c r="I109" s="721">
        <v>45</v>
      </c>
      <c r="J109" s="722"/>
      <c r="K109" s="718">
        <f t="shared" si="3"/>
        <v>2025000</v>
      </c>
      <c r="L109" s="677"/>
      <c r="M109" s="14"/>
      <c r="N109" s="14"/>
      <c r="O109" s="14"/>
    </row>
    <row r="110" spans="2:15" x14ac:dyDescent="0.25">
      <c r="B110" s="158">
        <v>15</v>
      </c>
      <c r="C110" s="717" t="s">
        <v>262</v>
      </c>
      <c r="D110" s="677"/>
      <c r="E110" s="719">
        <v>45000</v>
      </c>
      <c r="F110" s="677"/>
      <c r="G110" s="717">
        <v>120</v>
      </c>
      <c r="H110" s="677"/>
      <c r="I110" s="721">
        <v>45</v>
      </c>
      <c r="J110" s="722"/>
      <c r="K110" s="718">
        <f t="shared" si="3"/>
        <v>2025000</v>
      </c>
      <c r="L110" s="677"/>
      <c r="M110" s="14"/>
      <c r="N110" s="14"/>
      <c r="O110" s="14"/>
    </row>
    <row r="111" spans="2:15" x14ac:dyDescent="0.25">
      <c r="B111" s="158">
        <v>16</v>
      </c>
      <c r="C111" s="717" t="s">
        <v>238</v>
      </c>
      <c r="D111" s="677"/>
      <c r="E111" s="719">
        <v>45000</v>
      </c>
      <c r="F111" s="677"/>
      <c r="G111" s="717">
        <v>100</v>
      </c>
      <c r="H111" s="677"/>
      <c r="I111" s="721">
        <v>45</v>
      </c>
      <c r="J111" s="722"/>
      <c r="K111" s="718">
        <f t="shared" si="3"/>
        <v>2025000</v>
      </c>
      <c r="L111" s="677"/>
      <c r="M111" s="14"/>
      <c r="N111" s="14"/>
      <c r="O111" s="14"/>
    </row>
    <row r="112" spans="2:15" x14ac:dyDescent="0.25">
      <c r="B112" s="158">
        <v>17</v>
      </c>
      <c r="C112" s="717" t="s">
        <v>263</v>
      </c>
      <c r="D112" s="677"/>
      <c r="E112" s="719">
        <v>45000</v>
      </c>
      <c r="F112" s="677"/>
      <c r="G112" s="717">
        <v>80</v>
      </c>
      <c r="H112" s="677"/>
      <c r="I112" s="721">
        <v>45</v>
      </c>
      <c r="J112" s="722"/>
      <c r="K112" s="718">
        <f t="shared" si="3"/>
        <v>2025000</v>
      </c>
      <c r="L112" s="677"/>
      <c r="M112" s="14"/>
      <c r="N112" s="14"/>
      <c r="O112" s="14"/>
    </row>
    <row r="113" spans="2:15" x14ac:dyDescent="0.25">
      <c r="B113" s="158">
        <v>18</v>
      </c>
      <c r="C113" s="717" t="s">
        <v>229</v>
      </c>
      <c r="D113" s="677"/>
      <c r="E113" s="719">
        <v>45000</v>
      </c>
      <c r="F113" s="677"/>
      <c r="G113" s="717">
        <v>100</v>
      </c>
      <c r="H113" s="677"/>
      <c r="I113" s="721">
        <v>45</v>
      </c>
      <c r="J113" s="722"/>
      <c r="K113" s="718">
        <f t="shared" si="3"/>
        <v>2025000</v>
      </c>
      <c r="L113" s="677"/>
      <c r="M113" s="14"/>
      <c r="N113" s="14"/>
      <c r="O113" s="14"/>
    </row>
    <row r="114" spans="2:15" x14ac:dyDescent="0.25">
      <c r="B114" s="158">
        <v>19</v>
      </c>
      <c r="C114" s="717" t="s">
        <v>265</v>
      </c>
      <c r="D114" s="677"/>
      <c r="E114" s="719">
        <v>45000</v>
      </c>
      <c r="F114" s="677"/>
      <c r="G114" s="717">
        <v>130</v>
      </c>
      <c r="H114" s="677"/>
      <c r="I114" s="721">
        <v>45</v>
      </c>
      <c r="J114" s="722"/>
      <c r="K114" s="718">
        <f t="shared" si="3"/>
        <v>2025000</v>
      </c>
      <c r="L114" s="677"/>
      <c r="M114" s="14"/>
      <c r="N114" s="14"/>
      <c r="O114" s="14"/>
    </row>
    <row r="115" spans="2:15" x14ac:dyDescent="0.25">
      <c r="B115" s="158">
        <v>20</v>
      </c>
      <c r="C115" s="717" t="s">
        <v>264</v>
      </c>
      <c r="D115" s="677"/>
      <c r="E115" s="719">
        <v>45000</v>
      </c>
      <c r="F115" s="677"/>
      <c r="G115" s="717">
        <v>150</v>
      </c>
      <c r="H115" s="677"/>
      <c r="I115" s="721">
        <v>45</v>
      </c>
      <c r="J115" s="722"/>
      <c r="K115" s="718">
        <f t="shared" si="3"/>
        <v>2025000</v>
      </c>
      <c r="L115" s="677"/>
      <c r="M115" s="14"/>
      <c r="N115" s="14"/>
      <c r="O115" s="14"/>
    </row>
    <row r="116" spans="2:15" x14ac:dyDescent="0.25">
      <c r="B116" s="158">
        <v>21</v>
      </c>
      <c r="C116" s="717" t="s">
        <v>240</v>
      </c>
      <c r="D116" s="677"/>
      <c r="E116" s="719">
        <v>45000</v>
      </c>
      <c r="F116" s="677"/>
      <c r="G116" s="717">
        <v>140</v>
      </c>
      <c r="H116" s="677"/>
      <c r="I116" s="721">
        <v>45</v>
      </c>
      <c r="J116" s="722"/>
      <c r="K116" s="718">
        <f t="shared" si="3"/>
        <v>2025000</v>
      </c>
      <c r="L116" s="677"/>
      <c r="M116" s="14"/>
      <c r="N116" s="14"/>
      <c r="O116" s="14"/>
    </row>
    <row r="117" spans="2:15" x14ac:dyDescent="0.25">
      <c r="B117" s="158">
        <v>22</v>
      </c>
      <c r="C117" s="717" t="s">
        <v>128</v>
      </c>
      <c r="D117" s="677"/>
      <c r="E117" s="719">
        <v>45000</v>
      </c>
      <c r="F117" s="677"/>
      <c r="G117" s="717">
        <v>100</v>
      </c>
      <c r="H117" s="677"/>
      <c r="I117" s="721">
        <v>45</v>
      </c>
      <c r="J117" s="722"/>
      <c r="K117" s="718">
        <f t="shared" si="3"/>
        <v>2025000</v>
      </c>
      <c r="L117" s="677"/>
      <c r="M117" s="14"/>
      <c r="N117" s="14"/>
      <c r="O117" s="14"/>
    </row>
    <row r="118" spans="2:15" x14ac:dyDescent="0.25">
      <c r="B118" s="158">
        <v>23</v>
      </c>
      <c r="C118" s="717" t="s">
        <v>133</v>
      </c>
      <c r="D118" s="677"/>
      <c r="E118" s="719">
        <v>45000</v>
      </c>
      <c r="F118" s="677"/>
      <c r="G118" s="717">
        <v>200</v>
      </c>
      <c r="H118" s="677"/>
      <c r="I118" s="721">
        <v>45</v>
      </c>
      <c r="J118" s="722"/>
      <c r="K118" s="718">
        <f t="shared" si="3"/>
        <v>2025000</v>
      </c>
      <c r="L118" s="677"/>
      <c r="M118" s="14"/>
      <c r="N118" s="14"/>
      <c r="O118" s="14"/>
    </row>
    <row r="119" spans="2:15" x14ac:dyDescent="0.25">
      <c r="C119" s="717"/>
      <c r="D119" s="677"/>
      <c r="E119" s="717"/>
      <c r="F119" s="677"/>
      <c r="G119" s="717"/>
      <c r="H119" s="677"/>
      <c r="I119" s="717"/>
      <c r="J119" s="677"/>
      <c r="K119" s="717"/>
      <c r="L119" s="677"/>
      <c r="M119" s="14"/>
      <c r="N119" s="14"/>
      <c r="O119" s="14"/>
    </row>
    <row r="120" spans="2:15" x14ac:dyDescent="0.25">
      <c r="C120" s="717"/>
      <c r="D120" s="677"/>
      <c r="E120" s="717"/>
      <c r="F120" s="677"/>
      <c r="G120" s="717"/>
      <c r="H120" s="677"/>
      <c r="I120" s="717"/>
      <c r="J120" s="677"/>
      <c r="K120" s="717"/>
      <c r="L120" s="677"/>
      <c r="M120" s="14"/>
      <c r="N120" s="14"/>
      <c r="O120" s="14"/>
    </row>
    <row r="121" spans="2:15" x14ac:dyDescent="0.25">
      <c r="C121" s="723"/>
      <c r="D121" s="652"/>
      <c r="E121" s="723"/>
      <c r="F121" s="652"/>
      <c r="G121" s="723"/>
      <c r="H121" s="652"/>
      <c r="I121" s="723"/>
      <c r="J121" s="652"/>
      <c r="K121" s="651"/>
      <c r="L121" s="652"/>
      <c r="M121" s="14"/>
      <c r="N121" s="14"/>
      <c r="O121" s="14"/>
    </row>
    <row r="122" spans="2:15" ht="21" x14ac:dyDescent="0.35">
      <c r="C122" s="723"/>
      <c r="D122" s="652"/>
      <c r="E122" s="723"/>
      <c r="F122" s="652"/>
      <c r="G122" s="726">
        <f>G96+G97+G98+G99+G100+G101+G102+G103+G104+G105+G106+G107+G108+G109+G110+G111+G112+G113+G114+G115+G116+G118+G117</f>
        <v>2975</v>
      </c>
      <c r="H122" s="725"/>
      <c r="I122" s="723"/>
      <c r="J122" s="652"/>
      <c r="K122" s="724">
        <f>K96+K97+K98+K99+K100+K101+K102+K103+K104+K105+K106+K107+K108+K109+K111+K110+K112+K113+K114+K115+K116+K117+K118</f>
        <v>46575000</v>
      </c>
      <c r="L122" s="725"/>
      <c r="M122" s="14"/>
      <c r="N122" s="14"/>
      <c r="O122" s="14"/>
    </row>
    <row r="123" spans="2:15" x14ac:dyDescent="0.25">
      <c r="C123" s="723"/>
      <c r="D123" s="652"/>
      <c r="E123" s="723"/>
      <c r="F123" s="652"/>
      <c r="G123" s="723"/>
      <c r="H123" s="652"/>
      <c r="I123" s="723"/>
      <c r="J123" s="652"/>
      <c r="K123" s="651"/>
      <c r="L123" s="652"/>
      <c r="M123" s="14"/>
      <c r="N123" s="14"/>
      <c r="O123" s="14"/>
    </row>
    <row r="124" spans="2:15" x14ac:dyDescent="0.25">
      <c r="C124" s="723"/>
      <c r="D124" s="652"/>
      <c r="E124" s="723"/>
      <c r="F124" s="652"/>
      <c r="G124" s="723"/>
      <c r="H124" s="652"/>
      <c r="I124" s="723"/>
      <c r="J124" s="652"/>
      <c r="K124" s="651"/>
      <c r="L124" s="652"/>
      <c r="M124" s="14"/>
      <c r="N124" s="14"/>
      <c r="O124" s="14"/>
    </row>
    <row r="125" spans="2:15" ht="21" x14ac:dyDescent="0.35">
      <c r="C125" s="723"/>
      <c r="D125" s="652"/>
      <c r="E125" s="723"/>
      <c r="F125" s="652"/>
      <c r="G125" s="723"/>
      <c r="H125" s="652"/>
      <c r="I125" s="686" t="s">
        <v>257</v>
      </c>
      <c r="J125" s="687"/>
      <c r="K125" s="724">
        <f>K122</f>
        <v>46575000</v>
      </c>
      <c r="L125" s="725"/>
      <c r="M125" s="14"/>
      <c r="N125" s="14"/>
      <c r="O125" s="14"/>
    </row>
    <row r="126" spans="2:15" x14ac:dyDescent="0.25">
      <c r="C126" s="723"/>
      <c r="D126" s="652"/>
      <c r="E126" s="723"/>
      <c r="F126" s="652"/>
      <c r="G126" s="723"/>
      <c r="H126" s="652"/>
      <c r="I126" s="723"/>
      <c r="J126" s="652"/>
      <c r="K126" s="651"/>
      <c r="L126" s="652"/>
      <c r="M126" s="14"/>
      <c r="N126" s="14"/>
      <c r="O126" s="14"/>
    </row>
    <row r="127" spans="2:15" ht="21" x14ac:dyDescent="0.35">
      <c r="C127" s="723"/>
      <c r="D127" s="652"/>
      <c r="E127" s="723"/>
      <c r="F127" s="652"/>
      <c r="G127" s="723"/>
      <c r="H127" s="652"/>
      <c r="I127" s="686" t="s">
        <v>258</v>
      </c>
      <c r="J127" s="687"/>
      <c r="K127" s="724">
        <f>(G122)*700</f>
        <v>2082500</v>
      </c>
      <c r="L127" s="725"/>
      <c r="M127" s="14"/>
      <c r="N127" s="14"/>
      <c r="O127" s="14"/>
    </row>
    <row r="128" spans="2:15" x14ac:dyDescent="0.25">
      <c r="C128" s="723"/>
      <c r="D128" s="652"/>
      <c r="E128" s="723"/>
      <c r="F128" s="652"/>
      <c r="G128" s="723"/>
      <c r="H128" s="652"/>
      <c r="I128" s="723"/>
      <c r="J128" s="652"/>
      <c r="K128" s="651"/>
      <c r="L128" s="652"/>
      <c r="M128" s="14"/>
      <c r="N128" s="14"/>
      <c r="O128" s="14"/>
    </row>
    <row r="129" spans="2:13" ht="21" x14ac:dyDescent="0.35">
      <c r="I129" s="686" t="s">
        <v>71</v>
      </c>
      <c r="J129" s="687"/>
      <c r="K129" s="724">
        <f>K125-K127</f>
        <v>44492500</v>
      </c>
      <c r="L129" s="725"/>
    </row>
    <row r="133" spans="2:13" x14ac:dyDescent="0.25">
      <c r="F133" s="716" t="s">
        <v>297</v>
      </c>
      <c r="G133" s="716"/>
      <c r="H133" s="716"/>
      <c r="I133" s="716"/>
    </row>
    <row r="134" spans="2:13" x14ac:dyDescent="0.25">
      <c r="F134" s="716"/>
      <c r="G134" s="716"/>
      <c r="H134" s="716"/>
      <c r="I134" s="716"/>
    </row>
    <row r="136" spans="2:13" x14ac:dyDescent="0.25">
      <c r="B136" s="685" t="s">
        <v>281</v>
      </c>
      <c r="C136" s="685" t="s">
        <v>0</v>
      </c>
      <c r="D136" s="685"/>
      <c r="E136" s="685" t="s">
        <v>2</v>
      </c>
      <c r="F136" s="685"/>
      <c r="G136" s="685" t="s">
        <v>3</v>
      </c>
      <c r="H136" s="685"/>
      <c r="I136" s="685" t="s">
        <v>256</v>
      </c>
      <c r="J136" s="685"/>
      <c r="K136" s="685" t="s">
        <v>107</v>
      </c>
      <c r="L136" s="685"/>
      <c r="M136" s="685" t="s">
        <v>9</v>
      </c>
    </row>
    <row r="137" spans="2:13" x14ac:dyDescent="0.25">
      <c r="B137" s="685"/>
      <c r="C137" s="685"/>
      <c r="D137" s="685"/>
      <c r="E137" s="685"/>
      <c r="F137" s="685"/>
      <c r="G137" s="685"/>
      <c r="H137" s="685"/>
      <c r="I137" s="685"/>
      <c r="J137" s="685"/>
      <c r="K137" s="685"/>
      <c r="L137" s="685"/>
      <c r="M137" s="685"/>
    </row>
    <row r="138" spans="2:13" x14ac:dyDescent="0.25">
      <c r="B138" s="173">
        <v>1</v>
      </c>
      <c r="C138" s="669" t="s">
        <v>129</v>
      </c>
      <c r="D138" s="669"/>
      <c r="E138" s="691">
        <v>45000</v>
      </c>
      <c r="F138" s="669"/>
      <c r="G138" s="669">
        <v>90</v>
      </c>
      <c r="H138" s="669"/>
      <c r="I138" s="690">
        <v>45</v>
      </c>
      <c r="J138" s="690"/>
      <c r="K138" s="690">
        <f>E138*I138</f>
        <v>2025000</v>
      </c>
      <c r="L138" s="669"/>
      <c r="M138" s="10" t="s">
        <v>296</v>
      </c>
    </row>
    <row r="139" spans="2:13" x14ac:dyDescent="0.25">
      <c r="B139" s="173">
        <v>2</v>
      </c>
      <c r="C139" s="669" t="s">
        <v>239</v>
      </c>
      <c r="D139" s="669"/>
      <c r="E139" s="691">
        <v>45000</v>
      </c>
      <c r="F139" s="669"/>
      <c r="G139" s="669">
        <v>120</v>
      </c>
      <c r="H139" s="669"/>
      <c r="I139" s="690">
        <v>45</v>
      </c>
      <c r="J139" s="690"/>
      <c r="K139" s="690">
        <f t="shared" ref="K139:K155" si="4">E139*I139</f>
        <v>2025000</v>
      </c>
      <c r="L139" s="669"/>
      <c r="M139" s="10" t="s">
        <v>296</v>
      </c>
    </row>
    <row r="140" spans="2:13" x14ac:dyDescent="0.25">
      <c r="B140" s="173">
        <v>3</v>
      </c>
      <c r="C140" s="669" t="s">
        <v>237</v>
      </c>
      <c r="D140" s="669"/>
      <c r="E140" s="691">
        <v>45000</v>
      </c>
      <c r="F140" s="669"/>
      <c r="G140" s="669">
        <v>80</v>
      </c>
      <c r="H140" s="669"/>
      <c r="I140" s="690">
        <v>45</v>
      </c>
      <c r="J140" s="690"/>
      <c r="K140" s="690">
        <f t="shared" si="4"/>
        <v>2025000</v>
      </c>
      <c r="L140" s="669"/>
      <c r="M140" s="10" t="s">
        <v>296</v>
      </c>
    </row>
    <row r="141" spans="2:13" x14ac:dyDescent="0.25">
      <c r="B141" s="173">
        <v>4</v>
      </c>
      <c r="C141" s="669" t="s">
        <v>261</v>
      </c>
      <c r="D141" s="669"/>
      <c r="E141" s="691">
        <v>45000</v>
      </c>
      <c r="F141" s="669"/>
      <c r="G141" s="669">
        <v>140</v>
      </c>
      <c r="H141" s="669"/>
      <c r="I141" s="690">
        <v>45</v>
      </c>
      <c r="J141" s="690"/>
      <c r="K141" s="690">
        <f t="shared" si="4"/>
        <v>2025000</v>
      </c>
      <c r="L141" s="669"/>
      <c r="M141" s="10" t="s">
        <v>296</v>
      </c>
    </row>
    <row r="142" spans="2:13" x14ac:dyDescent="0.25">
      <c r="B142" s="173">
        <v>5</v>
      </c>
      <c r="C142" s="669" t="s">
        <v>250</v>
      </c>
      <c r="D142" s="669"/>
      <c r="E142" s="691">
        <v>45000</v>
      </c>
      <c r="F142" s="669"/>
      <c r="G142" s="669">
        <v>140</v>
      </c>
      <c r="H142" s="669"/>
      <c r="I142" s="690">
        <v>45</v>
      </c>
      <c r="J142" s="690"/>
      <c r="K142" s="690">
        <f t="shared" si="4"/>
        <v>2025000</v>
      </c>
      <c r="L142" s="669"/>
      <c r="M142" s="10" t="s">
        <v>296</v>
      </c>
    </row>
    <row r="143" spans="2:13" x14ac:dyDescent="0.25">
      <c r="B143" s="173">
        <v>6</v>
      </c>
      <c r="C143" s="669" t="s">
        <v>252</v>
      </c>
      <c r="D143" s="669"/>
      <c r="E143" s="691">
        <v>45000</v>
      </c>
      <c r="F143" s="669"/>
      <c r="G143" s="669">
        <v>90</v>
      </c>
      <c r="H143" s="669"/>
      <c r="I143" s="690">
        <v>45</v>
      </c>
      <c r="J143" s="690"/>
      <c r="K143" s="690">
        <f t="shared" si="4"/>
        <v>2025000</v>
      </c>
      <c r="L143" s="669"/>
      <c r="M143" s="10" t="s">
        <v>296</v>
      </c>
    </row>
    <row r="144" spans="2:13" x14ac:dyDescent="0.25">
      <c r="B144" s="173">
        <v>7</v>
      </c>
      <c r="C144" s="669" t="s">
        <v>189</v>
      </c>
      <c r="D144" s="669"/>
      <c r="E144" s="691">
        <v>45000</v>
      </c>
      <c r="F144" s="669"/>
      <c r="G144" s="669">
        <v>80</v>
      </c>
      <c r="H144" s="669"/>
      <c r="I144" s="690">
        <v>45</v>
      </c>
      <c r="J144" s="690"/>
      <c r="K144" s="690">
        <f t="shared" si="4"/>
        <v>2025000</v>
      </c>
      <c r="L144" s="669"/>
      <c r="M144" s="10" t="s">
        <v>296</v>
      </c>
    </row>
    <row r="145" spans="2:13" x14ac:dyDescent="0.25">
      <c r="B145" s="173">
        <v>8</v>
      </c>
      <c r="C145" s="669" t="s">
        <v>236</v>
      </c>
      <c r="D145" s="669"/>
      <c r="E145" s="691">
        <v>45000</v>
      </c>
      <c r="F145" s="669"/>
      <c r="G145" s="669">
        <v>85</v>
      </c>
      <c r="H145" s="669"/>
      <c r="I145" s="690">
        <v>45</v>
      </c>
      <c r="J145" s="690"/>
      <c r="K145" s="690">
        <f t="shared" si="4"/>
        <v>2025000</v>
      </c>
      <c r="L145" s="669"/>
      <c r="M145" s="10" t="s">
        <v>296</v>
      </c>
    </row>
    <row r="146" spans="2:13" x14ac:dyDescent="0.25">
      <c r="B146" s="173">
        <v>9</v>
      </c>
      <c r="C146" s="669" t="s">
        <v>238</v>
      </c>
      <c r="D146" s="669"/>
      <c r="E146" s="691">
        <v>45000</v>
      </c>
      <c r="F146" s="669"/>
      <c r="G146" s="669">
        <v>80</v>
      </c>
      <c r="H146" s="669"/>
      <c r="I146" s="690">
        <v>45</v>
      </c>
      <c r="J146" s="690"/>
      <c r="K146" s="690">
        <f t="shared" si="4"/>
        <v>2025000</v>
      </c>
      <c r="L146" s="669"/>
      <c r="M146" s="10" t="s">
        <v>296</v>
      </c>
    </row>
    <row r="147" spans="2:13" x14ac:dyDescent="0.25">
      <c r="B147" s="173">
        <v>10</v>
      </c>
      <c r="C147" s="669" t="s">
        <v>262</v>
      </c>
      <c r="D147" s="669"/>
      <c r="E147" s="691">
        <v>45000</v>
      </c>
      <c r="F147" s="669"/>
      <c r="G147" s="669">
        <v>140</v>
      </c>
      <c r="H147" s="669"/>
      <c r="I147" s="690">
        <v>45</v>
      </c>
      <c r="J147" s="690"/>
      <c r="K147" s="690">
        <f t="shared" si="4"/>
        <v>2025000</v>
      </c>
      <c r="L147" s="669"/>
      <c r="M147" s="10" t="s">
        <v>296</v>
      </c>
    </row>
    <row r="148" spans="2:13" x14ac:dyDescent="0.25">
      <c r="B148" s="173">
        <v>11</v>
      </c>
      <c r="C148" s="669" t="s">
        <v>265</v>
      </c>
      <c r="D148" s="669"/>
      <c r="E148" s="691">
        <v>45000</v>
      </c>
      <c r="F148" s="669"/>
      <c r="G148" s="669">
        <v>120</v>
      </c>
      <c r="H148" s="669"/>
      <c r="I148" s="690">
        <v>45</v>
      </c>
      <c r="J148" s="690"/>
      <c r="K148" s="690">
        <f t="shared" si="4"/>
        <v>2025000</v>
      </c>
      <c r="L148" s="669"/>
      <c r="M148" s="10" t="s">
        <v>296</v>
      </c>
    </row>
    <row r="149" spans="2:13" x14ac:dyDescent="0.25">
      <c r="B149" s="173">
        <v>12</v>
      </c>
      <c r="C149" s="669" t="s">
        <v>263</v>
      </c>
      <c r="D149" s="669"/>
      <c r="E149" s="691">
        <v>45000</v>
      </c>
      <c r="F149" s="669"/>
      <c r="G149" s="669">
        <v>140</v>
      </c>
      <c r="H149" s="669"/>
      <c r="I149" s="690">
        <v>45</v>
      </c>
      <c r="J149" s="690"/>
      <c r="K149" s="690">
        <f t="shared" si="4"/>
        <v>2025000</v>
      </c>
      <c r="L149" s="669"/>
      <c r="M149" s="10" t="s">
        <v>296</v>
      </c>
    </row>
    <row r="150" spans="2:13" x14ac:dyDescent="0.25">
      <c r="B150" s="173">
        <v>13</v>
      </c>
      <c r="C150" s="669" t="s">
        <v>251</v>
      </c>
      <c r="D150" s="669"/>
      <c r="E150" s="691">
        <v>45000</v>
      </c>
      <c r="F150" s="669"/>
      <c r="G150" s="669">
        <v>100</v>
      </c>
      <c r="H150" s="669"/>
      <c r="I150" s="690">
        <v>45</v>
      </c>
      <c r="J150" s="690"/>
      <c r="K150" s="690">
        <f t="shared" si="4"/>
        <v>2025000</v>
      </c>
      <c r="L150" s="669"/>
      <c r="M150" s="10" t="s">
        <v>296</v>
      </c>
    </row>
    <row r="151" spans="2:13" x14ac:dyDescent="0.25">
      <c r="B151" s="173">
        <v>14</v>
      </c>
      <c r="C151" s="669" t="s">
        <v>229</v>
      </c>
      <c r="D151" s="669"/>
      <c r="E151" s="691">
        <v>45000</v>
      </c>
      <c r="F151" s="669"/>
      <c r="G151" s="669">
        <v>120</v>
      </c>
      <c r="H151" s="669"/>
      <c r="I151" s="690">
        <v>45</v>
      </c>
      <c r="J151" s="690"/>
      <c r="K151" s="690">
        <f t="shared" si="4"/>
        <v>2025000</v>
      </c>
      <c r="L151" s="669"/>
      <c r="M151" s="10" t="s">
        <v>296</v>
      </c>
    </row>
    <row r="152" spans="2:13" x14ac:dyDescent="0.25">
      <c r="B152" s="173">
        <v>15</v>
      </c>
      <c r="C152" s="669" t="s">
        <v>264</v>
      </c>
      <c r="D152" s="669"/>
      <c r="E152" s="691">
        <v>45000</v>
      </c>
      <c r="F152" s="669"/>
      <c r="G152" s="669">
        <v>140</v>
      </c>
      <c r="H152" s="669"/>
      <c r="I152" s="690">
        <v>45</v>
      </c>
      <c r="J152" s="690"/>
      <c r="K152" s="690">
        <f t="shared" si="4"/>
        <v>2025000</v>
      </c>
      <c r="L152" s="669"/>
      <c r="M152" s="10" t="s">
        <v>296</v>
      </c>
    </row>
    <row r="153" spans="2:13" x14ac:dyDescent="0.25">
      <c r="B153" s="173">
        <v>16</v>
      </c>
      <c r="C153" s="669" t="s">
        <v>168</v>
      </c>
      <c r="D153" s="669"/>
      <c r="E153" s="691">
        <v>45000</v>
      </c>
      <c r="F153" s="669"/>
      <c r="G153" s="669">
        <v>110</v>
      </c>
      <c r="H153" s="669"/>
      <c r="I153" s="690">
        <v>45</v>
      </c>
      <c r="J153" s="690"/>
      <c r="K153" s="690">
        <f t="shared" si="4"/>
        <v>2025000</v>
      </c>
      <c r="L153" s="669"/>
      <c r="M153" s="10" t="s">
        <v>296</v>
      </c>
    </row>
    <row r="154" spans="2:13" x14ac:dyDescent="0.25">
      <c r="B154" s="173">
        <v>17</v>
      </c>
      <c r="C154" s="669" t="s">
        <v>241</v>
      </c>
      <c r="D154" s="669"/>
      <c r="E154" s="691">
        <v>45000</v>
      </c>
      <c r="F154" s="669"/>
      <c r="G154" s="669">
        <v>100</v>
      </c>
      <c r="H154" s="669"/>
      <c r="I154" s="690">
        <v>45</v>
      </c>
      <c r="J154" s="690"/>
      <c r="K154" s="690">
        <f t="shared" si="4"/>
        <v>2025000</v>
      </c>
      <c r="L154" s="669"/>
      <c r="M154" s="10" t="s">
        <v>296</v>
      </c>
    </row>
    <row r="155" spans="2:13" x14ac:dyDescent="0.25">
      <c r="B155" s="173">
        <v>18</v>
      </c>
      <c r="C155" s="669" t="s">
        <v>186</v>
      </c>
      <c r="D155" s="669"/>
      <c r="E155" s="691">
        <v>45000</v>
      </c>
      <c r="F155" s="669"/>
      <c r="G155" s="669">
        <v>90</v>
      </c>
      <c r="H155" s="669"/>
      <c r="I155" s="690">
        <v>45</v>
      </c>
      <c r="J155" s="690"/>
      <c r="K155" s="690">
        <f t="shared" si="4"/>
        <v>2025000</v>
      </c>
      <c r="L155" s="669"/>
      <c r="M155" s="10" t="s">
        <v>296</v>
      </c>
    </row>
    <row r="156" spans="2:13" x14ac:dyDescent="0.25">
      <c r="B156" s="173">
        <v>19</v>
      </c>
      <c r="C156" s="669"/>
      <c r="D156" s="669"/>
      <c r="E156" s="691"/>
      <c r="F156" s="669"/>
      <c r="G156" s="669"/>
      <c r="H156" s="669"/>
      <c r="I156" s="690"/>
      <c r="J156" s="690"/>
      <c r="K156" s="690"/>
      <c r="L156" s="669"/>
      <c r="M156" s="10"/>
    </row>
    <row r="157" spans="2:13" x14ac:dyDescent="0.25">
      <c r="B157" s="173">
        <v>20</v>
      </c>
      <c r="C157" s="669"/>
      <c r="D157" s="669"/>
      <c r="E157" s="691"/>
      <c r="F157" s="669"/>
      <c r="G157" s="669"/>
      <c r="H157" s="669"/>
      <c r="I157" s="690"/>
      <c r="J157" s="690"/>
      <c r="K157" s="690"/>
      <c r="L157" s="669"/>
      <c r="M157" s="10"/>
    </row>
    <row r="158" spans="2:13" x14ac:dyDescent="0.25">
      <c r="B158" s="173">
        <v>21</v>
      </c>
      <c r="C158" s="669"/>
      <c r="D158" s="669"/>
      <c r="E158" s="691"/>
      <c r="F158" s="669"/>
      <c r="G158" s="669"/>
      <c r="H158" s="669"/>
      <c r="I158" s="690"/>
      <c r="J158" s="690"/>
      <c r="K158" s="690"/>
      <c r="L158" s="669"/>
      <c r="M158" s="10"/>
    </row>
    <row r="159" spans="2:13" x14ac:dyDescent="0.25">
      <c r="B159" s="173">
        <v>22</v>
      </c>
      <c r="C159" s="669"/>
      <c r="D159" s="669"/>
      <c r="E159" s="691"/>
      <c r="F159" s="669"/>
      <c r="G159" s="669"/>
      <c r="H159" s="669"/>
      <c r="I159" s="690"/>
      <c r="J159" s="690"/>
      <c r="K159" s="690"/>
      <c r="L159" s="669"/>
      <c r="M159" s="10"/>
    </row>
    <row r="160" spans="2:13" x14ac:dyDescent="0.25">
      <c r="B160" s="173">
        <v>23</v>
      </c>
      <c r="C160" s="669"/>
      <c r="D160" s="669"/>
      <c r="E160" s="691"/>
      <c r="F160" s="669"/>
      <c r="G160" s="669"/>
      <c r="H160" s="669"/>
      <c r="I160" s="690"/>
      <c r="J160" s="690"/>
      <c r="K160" s="690"/>
      <c r="L160" s="669"/>
      <c r="M160" s="10"/>
    </row>
    <row r="161" spans="2:13" x14ac:dyDescent="0.25">
      <c r="B161" s="10"/>
      <c r="C161" s="669"/>
      <c r="D161" s="669"/>
      <c r="E161" s="669"/>
      <c r="F161" s="669"/>
      <c r="G161" s="669"/>
      <c r="H161" s="669"/>
      <c r="I161" s="669"/>
      <c r="J161" s="669"/>
      <c r="K161" s="669"/>
      <c r="L161" s="669"/>
      <c r="M161" s="10"/>
    </row>
    <row r="162" spans="2:13" x14ac:dyDescent="0.25">
      <c r="B162" s="10"/>
      <c r="C162" s="669"/>
      <c r="D162" s="669"/>
      <c r="E162" s="669"/>
      <c r="F162" s="669"/>
      <c r="G162" s="669"/>
      <c r="H162" s="669"/>
      <c r="I162" s="669"/>
      <c r="J162" s="669"/>
      <c r="K162" s="669"/>
      <c r="L162" s="669"/>
      <c r="M162" s="10"/>
    </row>
    <row r="163" spans="2:13" x14ac:dyDescent="0.25">
      <c r="B163" s="10"/>
      <c r="C163" s="683"/>
      <c r="D163" s="683"/>
      <c r="E163" s="683"/>
      <c r="F163" s="683"/>
      <c r="G163" s="683"/>
      <c r="H163" s="683"/>
      <c r="I163" s="683"/>
      <c r="J163" s="683"/>
      <c r="K163" s="683"/>
      <c r="L163" s="683"/>
      <c r="M163" s="10"/>
    </row>
    <row r="164" spans="2:13" ht="21" x14ac:dyDescent="0.35">
      <c r="B164" s="10"/>
      <c r="C164" s="683"/>
      <c r="D164" s="683"/>
      <c r="E164" s="683"/>
      <c r="F164" s="683"/>
      <c r="G164" s="693">
        <f>SUM(G138:H155)</f>
        <v>1965</v>
      </c>
      <c r="H164" s="693"/>
      <c r="I164" s="683"/>
      <c r="J164" s="683"/>
      <c r="K164" s="692">
        <f>SUM(K138:L155)</f>
        <v>36450000</v>
      </c>
      <c r="L164" s="693"/>
    </row>
    <row r="165" spans="2:13" x14ac:dyDescent="0.25">
      <c r="B165" s="10"/>
      <c r="C165" s="683"/>
      <c r="D165" s="683"/>
      <c r="E165" s="683"/>
      <c r="F165" s="683"/>
      <c r="G165" s="683"/>
      <c r="H165" s="683"/>
      <c r="I165" s="683"/>
      <c r="J165" s="683"/>
      <c r="K165" s="683"/>
      <c r="L165" s="683"/>
    </row>
    <row r="166" spans="2:13" x14ac:dyDescent="0.25">
      <c r="B166" s="10"/>
      <c r="C166" s="683"/>
      <c r="D166" s="683"/>
      <c r="E166" s="683"/>
      <c r="F166" s="683"/>
      <c r="G166" s="683"/>
      <c r="H166" s="683"/>
      <c r="I166" s="683"/>
      <c r="J166" s="683"/>
      <c r="K166" s="683"/>
      <c r="L166" s="683"/>
    </row>
    <row r="167" spans="2:13" ht="21" x14ac:dyDescent="0.35">
      <c r="B167" s="10"/>
      <c r="C167" s="683"/>
      <c r="D167" s="683"/>
      <c r="E167" s="683"/>
      <c r="F167" s="683"/>
      <c r="G167" s="683"/>
      <c r="H167" s="683"/>
      <c r="I167" s="685" t="s">
        <v>257</v>
      </c>
      <c r="J167" s="685"/>
      <c r="K167" s="692">
        <f>K164</f>
        <v>36450000</v>
      </c>
      <c r="L167" s="693"/>
    </row>
    <row r="168" spans="2:13" x14ac:dyDescent="0.25">
      <c r="B168" s="10"/>
      <c r="C168" s="683"/>
      <c r="D168" s="683"/>
      <c r="E168" s="683"/>
      <c r="F168" s="683"/>
      <c r="G168" s="683"/>
      <c r="H168" s="683"/>
      <c r="I168" s="683"/>
      <c r="J168" s="683"/>
      <c r="K168" s="683"/>
      <c r="L168" s="683"/>
    </row>
    <row r="169" spans="2:13" ht="21" x14ac:dyDescent="0.35">
      <c r="B169" s="10"/>
      <c r="C169" s="683"/>
      <c r="D169" s="683"/>
      <c r="E169" s="683"/>
      <c r="F169" s="683"/>
      <c r="G169" s="683"/>
      <c r="H169" s="683"/>
      <c r="I169" s="685" t="s">
        <v>258</v>
      </c>
      <c r="J169" s="685"/>
      <c r="K169" s="692">
        <f>(G164)*700</f>
        <v>1375500</v>
      </c>
      <c r="L169" s="693"/>
    </row>
    <row r="170" spans="2:13" x14ac:dyDescent="0.25">
      <c r="B170" s="10"/>
      <c r="C170" s="683"/>
      <c r="D170" s="683"/>
      <c r="E170" s="683"/>
      <c r="F170" s="683"/>
      <c r="G170" s="683"/>
      <c r="H170" s="683"/>
      <c r="I170" s="683"/>
      <c r="J170" s="683"/>
      <c r="K170" s="683"/>
      <c r="L170" s="683"/>
    </row>
    <row r="171" spans="2:13" ht="21" x14ac:dyDescent="0.35">
      <c r="B171" s="10"/>
      <c r="C171" s="10"/>
      <c r="D171" s="10"/>
      <c r="E171" s="10"/>
      <c r="F171" s="10"/>
      <c r="G171" s="10"/>
      <c r="H171" s="10"/>
      <c r="I171" s="685" t="s">
        <v>71</v>
      </c>
      <c r="J171" s="685"/>
      <c r="K171" s="692">
        <f>K167-K169</f>
        <v>35074500</v>
      </c>
      <c r="L171" s="693"/>
    </row>
  </sheetData>
  <mergeCells count="350">
    <mergeCell ref="I171:J171"/>
    <mergeCell ref="K171:L171"/>
    <mergeCell ref="F133:I134"/>
    <mergeCell ref="M136:M137"/>
    <mergeCell ref="C169:D169"/>
    <mergeCell ref="E169:F169"/>
    <mergeCell ref="G169:H169"/>
    <mergeCell ref="I169:J169"/>
    <mergeCell ref="K169:L169"/>
    <mergeCell ref="C170:D170"/>
    <mergeCell ref="E170:F170"/>
    <mergeCell ref="G170:H170"/>
    <mergeCell ref="I170:J170"/>
    <mergeCell ref="K170:L170"/>
    <mergeCell ref="C167:D167"/>
    <mergeCell ref="E167:F167"/>
    <mergeCell ref="G167:H167"/>
    <mergeCell ref="I167:J167"/>
    <mergeCell ref="K167:L167"/>
    <mergeCell ref="C168:D168"/>
    <mergeCell ref="E168:F168"/>
    <mergeCell ref="G168:H168"/>
    <mergeCell ref="I168:J168"/>
    <mergeCell ref="K168:L168"/>
    <mergeCell ref="C165:D165"/>
    <mergeCell ref="E165:F165"/>
    <mergeCell ref="G165:H165"/>
    <mergeCell ref="I165:J165"/>
    <mergeCell ref="K165:L165"/>
    <mergeCell ref="C166:D166"/>
    <mergeCell ref="E166:F166"/>
    <mergeCell ref="G166:H166"/>
    <mergeCell ref="I166:J166"/>
    <mergeCell ref="K166:L166"/>
    <mergeCell ref="C163:D163"/>
    <mergeCell ref="E163:F163"/>
    <mergeCell ref="G163:H163"/>
    <mergeCell ref="I163:J163"/>
    <mergeCell ref="K163:L163"/>
    <mergeCell ref="C164:D164"/>
    <mergeCell ref="E164:F164"/>
    <mergeCell ref="G164:H164"/>
    <mergeCell ref="I164:J164"/>
    <mergeCell ref="K164:L164"/>
    <mergeCell ref="C161:D161"/>
    <mergeCell ref="E161:F161"/>
    <mergeCell ref="G161:H161"/>
    <mergeCell ref="I161:J161"/>
    <mergeCell ref="K161:L161"/>
    <mergeCell ref="C162:D162"/>
    <mergeCell ref="E162:F162"/>
    <mergeCell ref="G162:H162"/>
    <mergeCell ref="I162:J162"/>
    <mergeCell ref="K162:L162"/>
    <mergeCell ref="C159:D159"/>
    <mergeCell ref="E159:F159"/>
    <mergeCell ref="G159:H159"/>
    <mergeCell ref="I159:J159"/>
    <mergeCell ref="K159:L159"/>
    <mergeCell ref="C160:D160"/>
    <mergeCell ref="E160:F160"/>
    <mergeCell ref="G160:H160"/>
    <mergeCell ref="I160:J160"/>
    <mergeCell ref="K160:L160"/>
    <mergeCell ref="C157:D157"/>
    <mergeCell ref="E157:F157"/>
    <mergeCell ref="G157:H157"/>
    <mergeCell ref="I157:J157"/>
    <mergeCell ref="K157:L157"/>
    <mergeCell ref="C158:D158"/>
    <mergeCell ref="E158:F158"/>
    <mergeCell ref="G158:H158"/>
    <mergeCell ref="I158:J158"/>
    <mergeCell ref="K158:L158"/>
    <mergeCell ref="C155:D155"/>
    <mergeCell ref="E155:F155"/>
    <mergeCell ref="G155:H155"/>
    <mergeCell ref="I155:J155"/>
    <mergeCell ref="K155:L155"/>
    <mergeCell ref="C156:D156"/>
    <mergeCell ref="E156:F156"/>
    <mergeCell ref="G156:H156"/>
    <mergeCell ref="I156:J156"/>
    <mergeCell ref="K156:L156"/>
    <mergeCell ref="C153:D153"/>
    <mergeCell ref="E153:F153"/>
    <mergeCell ref="G153:H153"/>
    <mergeCell ref="I153:J153"/>
    <mergeCell ref="K153:L153"/>
    <mergeCell ref="C154:D154"/>
    <mergeCell ref="E154:F154"/>
    <mergeCell ref="G154:H154"/>
    <mergeCell ref="I154:J154"/>
    <mergeCell ref="K154:L154"/>
    <mergeCell ref="C151:D151"/>
    <mergeCell ref="E151:F151"/>
    <mergeCell ref="G151:H151"/>
    <mergeCell ref="I151:J151"/>
    <mergeCell ref="K151:L151"/>
    <mergeCell ref="C152:D152"/>
    <mergeCell ref="E152:F152"/>
    <mergeCell ref="G152:H152"/>
    <mergeCell ref="I152:J152"/>
    <mergeCell ref="K152:L152"/>
    <mergeCell ref="C149:D149"/>
    <mergeCell ref="E149:F149"/>
    <mergeCell ref="G149:H149"/>
    <mergeCell ref="I149:J149"/>
    <mergeCell ref="K149:L149"/>
    <mergeCell ref="C150:D150"/>
    <mergeCell ref="E150:F150"/>
    <mergeCell ref="G150:H150"/>
    <mergeCell ref="I150:J150"/>
    <mergeCell ref="K150:L150"/>
    <mergeCell ref="C147:D147"/>
    <mergeCell ref="E147:F147"/>
    <mergeCell ref="G147:H147"/>
    <mergeCell ref="I147:J147"/>
    <mergeCell ref="K147:L147"/>
    <mergeCell ref="C148:D148"/>
    <mergeCell ref="E148:F148"/>
    <mergeCell ref="G148:H148"/>
    <mergeCell ref="I148:J148"/>
    <mergeCell ref="K148:L148"/>
    <mergeCell ref="C145:D145"/>
    <mergeCell ref="E145:F145"/>
    <mergeCell ref="G145:H145"/>
    <mergeCell ref="I145:J145"/>
    <mergeCell ref="K145:L145"/>
    <mergeCell ref="C146:D146"/>
    <mergeCell ref="E146:F146"/>
    <mergeCell ref="G146:H146"/>
    <mergeCell ref="I146:J146"/>
    <mergeCell ref="K146:L146"/>
    <mergeCell ref="C143:D143"/>
    <mergeCell ref="E143:F143"/>
    <mergeCell ref="G143:H143"/>
    <mergeCell ref="I143:J143"/>
    <mergeCell ref="K143:L143"/>
    <mergeCell ref="C144:D144"/>
    <mergeCell ref="E144:F144"/>
    <mergeCell ref="G144:H144"/>
    <mergeCell ref="I144:J144"/>
    <mergeCell ref="K144:L144"/>
    <mergeCell ref="C141:D141"/>
    <mergeCell ref="E141:F141"/>
    <mergeCell ref="G141:H141"/>
    <mergeCell ref="I141:J141"/>
    <mergeCell ref="K141:L141"/>
    <mergeCell ref="C142:D142"/>
    <mergeCell ref="E142:F142"/>
    <mergeCell ref="G142:H142"/>
    <mergeCell ref="I142:J142"/>
    <mergeCell ref="K142:L142"/>
    <mergeCell ref="C139:D139"/>
    <mergeCell ref="E139:F139"/>
    <mergeCell ref="G139:H139"/>
    <mergeCell ref="I139:J139"/>
    <mergeCell ref="K139:L139"/>
    <mergeCell ref="C140:D140"/>
    <mergeCell ref="E140:F140"/>
    <mergeCell ref="G140:H140"/>
    <mergeCell ref="I140:J140"/>
    <mergeCell ref="K140:L140"/>
    <mergeCell ref="B136:B137"/>
    <mergeCell ref="C136:D137"/>
    <mergeCell ref="E136:F137"/>
    <mergeCell ref="G136:H137"/>
    <mergeCell ref="I136:J137"/>
    <mergeCell ref="K136:L137"/>
    <mergeCell ref="C138:D138"/>
    <mergeCell ref="E138:F138"/>
    <mergeCell ref="G138:H138"/>
    <mergeCell ref="I138:J138"/>
    <mergeCell ref="K138:L138"/>
    <mergeCell ref="C119:D119"/>
    <mergeCell ref="C120:D120"/>
    <mergeCell ref="G117:H117"/>
    <mergeCell ref="C116:D116"/>
    <mergeCell ref="C117:D117"/>
    <mergeCell ref="C118:D118"/>
    <mergeCell ref="B94:B95"/>
    <mergeCell ref="K115:L115"/>
    <mergeCell ref="K119:L119"/>
    <mergeCell ref="K120:L120"/>
    <mergeCell ref="G112:H112"/>
    <mergeCell ref="I112:J112"/>
    <mergeCell ref="G113:H113"/>
    <mergeCell ref="G114:H114"/>
    <mergeCell ref="G115:H115"/>
    <mergeCell ref="G119:H119"/>
    <mergeCell ref="G120:H120"/>
    <mergeCell ref="I113:J113"/>
    <mergeCell ref="I114:J114"/>
    <mergeCell ref="I115:J115"/>
    <mergeCell ref="I119:J119"/>
    <mergeCell ref="I120:J120"/>
    <mergeCell ref="I116:J116"/>
    <mergeCell ref="K116:L116"/>
    <mergeCell ref="I129:J129"/>
    <mergeCell ref="K129:L129"/>
    <mergeCell ref="G121:H121"/>
    <mergeCell ref="G122:H122"/>
    <mergeCell ref="G123:H123"/>
    <mergeCell ref="G124:H124"/>
    <mergeCell ref="G125:H125"/>
    <mergeCell ref="G126:H126"/>
    <mergeCell ref="K128:L128"/>
    <mergeCell ref="K122:L122"/>
    <mergeCell ref="K123:L123"/>
    <mergeCell ref="K124:L124"/>
    <mergeCell ref="K125:L125"/>
    <mergeCell ref="K126:L126"/>
    <mergeCell ref="K127:L127"/>
    <mergeCell ref="G127:H127"/>
    <mergeCell ref="G128:H128"/>
    <mergeCell ref="I127:J127"/>
    <mergeCell ref="I128:J128"/>
    <mergeCell ref="I126:J126"/>
    <mergeCell ref="K121:L121"/>
    <mergeCell ref="I122:J122"/>
    <mergeCell ref="I123:J123"/>
    <mergeCell ref="I124:J124"/>
    <mergeCell ref="G101:H101"/>
    <mergeCell ref="G102:H102"/>
    <mergeCell ref="K96:L96"/>
    <mergeCell ref="K97:L97"/>
    <mergeCell ref="K98:L98"/>
    <mergeCell ref="K99:L99"/>
    <mergeCell ref="K100:L100"/>
    <mergeCell ref="K101:L101"/>
    <mergeCell ref="K102:L102"/>
    <mergeCell ref="I97:J97"/>
    <mergeCell ref="I103:J103"/>
    <mergeCell ref="K103:L103"/>
    <mergeCell ref="I121:J121"/>
    <mergeCell ref="K104:L104"/>
    <mergeCell ref="K105:L105"/>
    <mergeCell ref="G103:H103"/>
    <mergeCell ref="K106:L106"/>
    <mergeCell ref="K107:L107"/>
    <mergeCell ref="K110:L110"/>
    <mergeCell ref="K108:L108"/>
    <mergeCell ref="K109:L109"/>
    <mergeCell ref="K111:L111"/>
    <mergeCell ref="I117:J117"/>
    <mergeCell ref="K117:L117"/>
    <mergeCell ref="K118:L118"/>
    <mergeCell ref="I125:J125"/>
    <mergeCell ref="E126:F126"/>
    <mergeCell ref="I104:J104"/>
    <mergeCell ref="I105:J105"/>
    <mergeCell ref="I106:J106"/>
    <mergeCell ref="I107:J107"/>
    <mergeCell ref="I110:J110"/>
    <mergeCell ref="G104:H104"/>
    <mergeCell ref="G105:H105"/>
    <mergeCell ref="G106:H106"/>
    <mergeCell ref="G107:H107"/>
    <mergeCell ref="G110:H110"/>
    <mergeCell ref="G116:H116"/>
    <mergeCell ref="G118:H118"/>
    <mergeCell ref="I108:J108"/>
    <mergeCell ref="I109:J109"/>
    <mergeCell ref="I111:J111"/>
    <mergeCell ref="I118:J118"/>
    <mergeCell ref="E127:F127"/>
    <mergeCell ref="E128:F128"/>
    <mergeCell ref="E105:F105"/>
    <mergeCell ref="E106:F106"/>
    <mergeCell ref="E107:F107"/>
    <mergeCell ref="E110:F110"/>
    <mergeCell ref="E121:F121"/>
    <mergeCell ref="E122:F122"/>
    <mergeCell ref="E123:F123"/>
    <mergeCell ref="E124:F124"/>
    <mergeCell ref="E125:F125"/>
    <mergeCell ref="E116:F116"/>
    <mergeCell ref="E117:F117"/>
    <mergeCell ref="E118:F118"/>
    <mergeCell ref="E112:F112"/>
    <mergeCell ref="E113:F113"/>
    <mergeCell ref="E114:F114"/>
    <mergeCell ref="E115:F115"/>
    <mergeCell ref="E119:F119"/>
    <mergeCell ref="E120:F120"/>
    <mergeCell ref="C127:D127"/>
    <mergeCell ref="C128:D128"/>
    <mergeCell ref="E97:F97"/>
    <mergeCell ref="E98:F98"/>
    <mergeCell ref="E99:F99"/>
    <mergeCell ref="E100:F100"/>
    <mergeCell ref="E101:F101"/>
    <mergeCell ref="E102:F102"/>
    <mergeCell ref="E103:F103"/>
    <mergeCell ref="E104:F104"/>
    <mergeCell ref="C121:D121"/>
    <mergeCell ref="C122:D122"/>
    <mergeCell ref="C123:D123"/>
    <mergeCell ref="C124:D124"/>
    <mergeCell ref="C125:D125"/>
    <mergeCell ref="C126:D126"/>
    <mergeCell ref="C103:D103"/>
    <mergeCell ref="C104:D104"/>
    <mergeCell ref="C105:D105"/>
    <mergeCell ref="C106:D106"/>
    <mergeCell ref="C107:D107"/>
    <mergeCell ref="C110:D110"/>
    <mergeCell ref="C97:D97"/>
    <mergeCell ref="C98:D98"/>
    <mergeCell ref="C99:D99"/>
    <mergeCell ref="C100:D100"/>
    <mergeCell ref="C101:D101"/>
    <mergeCell ref="C102:D102"/>
    <mergeCell ref="C94:D95"/>
    <mergeCell ref="E94:F95"/>
    <mergeCell ref="I94:J95"/>
    <mergeCell ref="K94:L95"/>
    <mergeCell ref="M94:N95"/>
    <mergeCell ref="C96:D96"/>
    <mergeCell ref="E96:F96"/>
    <mergeCell ref="I96:J96"/>
    <mergeCell ref="G94:H95"/>
    <mergeCell ref="I98:J98"/>
    <mergeCell ref="I99:J99"/>
    <mergeCell ref="I100:J100"/>
    <mergeCell ref="I101:J101"/>
    <mergeCell ref="I102:J102"/>
    <mergeCell ref="M96:N96"/>
    <mergeCell ref="G96:H96"/>
    <mergeCell ref="G97:H97"/>
    <mergeCell ref="G98:H98"/>
    <mergeCell ref="G99:H99"/>
    <mergeCell ref="G100:H100"/>
    <mergeCell ref="C112:D112"/>
    <mergeCell ref="C113:D113"/>
    <mergeCell ref="C114:D114"/>
    <mergeCell ref="C115:D115"/>
    <mergeCell ref="K112:L112"/>
    <mergeCell ref="K113:L113"/>
    <mergeCell ref="K114:L114"/>
    <mergeCell ref="C108:D108"/>
    <mergeCell ref="C109:D109"/>
    <mergeCell ref="C111:D111"/>
    <mergeCell ref="E108:F108"/>
    <mergeCell ref="E109:F109"/>
    <mergeCell ref="E111:F111"/>
    <mergeCell ref="G108:H108"/>
    <mergeCell ref="G109:H109"/>
    <mergeCell ref="G111:H111"/>
  </mergeCells>
  <pageMargins left="0.7" right="0.7" top="0.75" bottom="0.75" header="0.3" footer="0.3"/>
  <pageSetup paperSize="600" orientation="landscape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"/>
  <sheetViews>
    <sheetView workbookViewId="0">
      <selection activeCell="L6" sqref="L6:M6"/>
    </sheetView>
  </sheetViews>
  <sheetFormatPr baseColWidth="10" defaultRowHeight="15" x14ac:dyDescent="0.25"/>
  <cols>
    <col min="14" max="14" width="14.28515625" bestFit="1" customWidth="1"/>
    <col min="16" max="16" width="18.28515625" bestFit="1" customWidth="1"/>
  </cols>
  <sheetData>
    <row r="1" spans="1:16" x14ac:dyDescent="0.25">
      <c r="A1" s="685" t="s">
        <v>281</v>
      </c>
      <c r="B1" s="685" t="s">
        <v>0</v>
      </c>
      <c r="C1" s="685"/>
      <c r="D1" s="685" t="s">
        <v>2</v>
      </c>
      <c r="E1" s="685"/>
      <c r="F1" s="685" t="s">
        <v>3</v>
      </c>
      <c r="G1" s="685"/>
      <c r="H1" s="686" t="s">
        <v>149</v>
      </c>
      <c r="I1" s="687"/>
      <c r="J1" s="685" t="s">
        <v>256</v>
      </c>
      <c r="K1" s="685"/>
      <c r="L1" s="685" t="s">
        <v>107</v>
      </c>
      <c r="M1" s="685"/>
      <c r="N1" s="685" t="s">
        <v>105</v>
      </c>
      <c r="O1" s="685" t="s">
        <v>9</v>
      </c>
      <c r="P1" s="685" t="s">
        <v>67</v>
      </c>
    </row>
    <row r="2" spans="1:16" x14ac:dyDescent="0.25">
      <c r="A2" s="685"/>
      <c r="B2" s="685"/>
      <c r="C2" s="685"/>
      <c r="D2" s="685"/>
      <c r="E2" s="685"/>
      <c r="F2" s="685"/>
      <c r="G2" s="685"/>
      <c r="H2" s="688"/>
      <c r="I2" s="689"/>
      <c r="J2" s="685"/>
      <c r="K2" s="685"/>
      <c r="L2" s="685"/>
      <c r="M2" s="685"/>
      <c r="N2" s="685"/>
      <c r="O2" s="685"/>
      <c r="P2" s="685"/>
    </row>
    <row r="3" spans="1:16" x14ac:dyDescent="0.25">
      <c r="A3" s="367">
        <v>1</v>
      </c>
      <c r="B3" s="669" t="s">
        <v>997</v>
      </c>
      <c r="C3" s="669"/>
      <c r="D3" s="691">
        <v>45000</v>
      </c>
      <c r="E3" s="669"/>
      <c r="F3" s="669"/>
      <c r="G3" s="669"/>
      <c r="H3" s="691">
        <f>D3-F3</f>
        <v>45000</v>
      </c>
      <c r="I3" s="669"/>
      <c r="J3" s="690">
        <v>610</v>
      </c>
      <c r="K3" s="690"/>
      <c r="L3" s="690">
        <f>H3*J3</f>
        <v>27450000</v>
      </c>
      <c r="M3" s="669"/>
      <c r="N3" s="541">
        <v>4750000</v>
      </c>
      <c r="O3" s="379">
        <v>45708</v>
      </c>
      <c r="P3" s="10" t="s">
        <v>1074</v>
      </c>
    </row>
    <row r="4" spans="1:16" x14ac:dyDescent="0.25">
      <c r="A4" s="367">
        <f>A3+1</f>
        <v>2</v>
      </c>
      <c r="B4" s="669" t="s">
        <v>997</v>
      </c>
      <c r="C4" s="669"/>
      <c r="D4" s="691">
        <v>45000</v>
      </c>
      <c r="E4" s="669"/>
      <c r="F4" s="669"/>
      <c r="G4" s="669"/>
      <c r="H4" s="691">
        <f>D4-F4</f>
        <v>45000</v>
      </c>
      <c r="I4" s="669"/>
      <c r="J4" s="690">
        <v>45</v>
      </c>
      <c r="K4" s="690"/>
      <c r="L4" s="690">
        <f>H4*J4</f>
        <v>2025000</v>
      </c>
      <c r="M4" s="669"/>
      <c r="N4" s="541">
        <v>2037500</v>
      </c>
      <c r="O4" s="379">
        <v>45708</v>
      </c>
      <c r="P4" s="10" t="s">
        <v>227</v>
      </c>
    </row>
    <row r="5" spans="1:16" x14ac:dyDescent="0.25">
      <c r="A5" s="367">
        <f>A4+1</f>
        <v>3</v>
      </c>
      <c r="B5" s="669" t="s">
        <v>652</v>
      </c>
      <c r="C5" s="669"/>
      <c r="D5" s="691">
        <v>750</v>
      </c>
      <c r="E5" s="669"/>
      <c r="F5" s="669"/>
      <c r="G5" s="669"/>
      <c r="H5" s="669"/>
      <c r="I5" s="669"/>
      <c r="J5" s="690">
        <v>650</v>
      </c>
      <c r="K5" s="690"/>
      <c r="L5" s="690">
        <f>D5*J5</f>
        <v>487500</v>
      </c>
      <c r="M5" s="669"/>
      <c r="N5" s="538"/>
      <c r="O5" s="379">
        <v>45708</v>
      </c>
      <c r="P5" s="10" t="s">
        <v>1004</v>
      </c>
    </row>
    <row r="6" spans="1:16" x14ac:dyDescent="0.25">
      <c r="A6" s="367">
        <f>A5+1</f>
        <v>4</v>
      </c>
      <c r="B6" s="669" t="s">
        <v>223</v>
      </c>
      <c r="C6" s="669"/>
      <c r="D6" s="691">
        <v>45000</v>
      </c>
      <c r="E6" s="669"/>
      <c r="F6" s="669"/>
      <c r="G6" s="669"/>
      <c r="H6" s="691">
        <f>D6-F6</f>
        <v>45000</v>
      </c>
      <c r="I6" s="669"/>
      <c r="J6" s="690">
        <v>45</v>
      </c>
      <c r="K6" s="690"/>
      <c r="L6" s="690">
        <f>H6*J6</f>
        <v>2025000</v>
      </c>
      <c r="M6" s="669"/>
      <c r="N6" s="538"/>
      <c r="O6" s="379">
        <v>45725</v>
      </c>
      <c r="P6" s="10" t="s">
        <v>227</v>
      </c>
    </row>
    <row r="7" spans="1:16" x14ac:dyDescent="0.25">
      <c r="A7" s="367">
        <f>A6+1</f>
        <v>5</v>
      </c>
      <c r="B7" s="669"/>
      <c r="C7" s="669"/>
      <c r="D7" s="691"/>
      <c r="E7" s="669"/>
      <c r="F7" s="669"/>
      <c r="G7" s="669"/>
      <c r="H7" s="669"/>
      <c r="I7" s="669"/>
      <c r="J7" s="690"/>
      <c r="K7" s="690"/>
      <c r="L7" s="690">
        <v>2250000</v>
      </c>
      <c r="M7" s="669"/>
      <c r="N7" s="538"/>
      <c r="O7" s="379">
        <v>45727</v>
      </c>
      <c r="P7" s="10" t="s">
        <v>1086</v>
      </c>
    </row>
    <row r="8" spans="1:16" x14ac:dyDescent="0.25">
      <c r="A8" s="367">
        <f>A7+1</f>
        <v>6</v>
      </c>
      <c r="B8" s="669"/>
      <c r="C8" s="669"/>
      <c r="D8" s="691"/>
      <c r="E8" s="669"/>
      <c r="F8" s="669"/>
      <c r="G8" s="669"/>
      <c r="H8" s="691"/>
      <c r="I8" s="669"/>
      <c r="J8" s="690"/>
      <c r="K8" s="690"/>
      <c r="L8" s="690"/>
      <c r="M8" s="669"/>
      <c r="N8" s="538"/>
      <c r="O8" s="379"/>
      <c r="P8" s="10"/>
    </row>
    <row r="9" spans="1:16" x14ac:dyDescent="0.25">
      <c r="A9" s="351"/>
      <c r="B9" s="694"/>
      <c r="C9" s="694"/>
      <c r="D9" s="694"/>
      <c r="E9" s="694"/>
      <c r="F9" s="694"/>
      <c r="G9" s="694"/>
      <c r="H9" s="695"/>
      <c r="I9" s="695"/>
      <c r="J9" s="694"/>
      <c r="K9" s="694"/>
      <c r="L9" s="694"/>
      <c r="M9" s="694"/>
      <c r="N9" s="539"/>
      <c r="P9" s="10"/>
    </row>
    <row r="10" spans="1:16" x14ac:dyDescent="0.25">
      <c r="A10" s="10"/>
      <c r="B10" s="371"/>
      <c r="C10" s="371"/>
      <c r="D10" s="371"/>
      <c r="E10" s="371"/>
      <c r="F10" s="371"/>
      <c r="G10" s="371"/>
      <c r="H10" s="373"/>
      <c r="I10" s="373"/>
      <c r="J10" s="371"/>
      <c r="K10" s="371"/>
      <c r="L10" s="371"/>
      <c r="M10" s="371"/>
      <c r="N10" s="387"/>
      <c r="O10" s="347"/>
    </row>
    <row r="11" spans="1:16" ht="21" x14ac:dyDescent="0.35">
      <c r="A11" s="10"/>
      <c r="B11" s="10"/>
      <c r="C11" s="10"/>
      <c r="D11" s="10"/>
      <c r="E11" s="10"/>
      <c r="F11" s="10"/>
      <c r="G11" s="10"/>
      <c r="H11" s="10"/>
      <c r="I11" s="10"/>
      <c r="J11" s="685" t="s">
        <v>7</v>
      </c>
      <c r="K11" s="685"/>
      <c r="L11" s="692">
        <f>L3</f>
        <v>27450000</v>
      </c>
      <c r="M11" s="693"/>
      <c r="N11" s="388"/>
    </row>
    <row r="13" spans="1:16" ht="21" x14ac:dyDescent="0.35">
      <c r="J13" s="685" t="s">
        <v>71</v>
      </c>
      <c r="K13" s="685"/>
      <c r="L13" s="692">
        <f>L4+L5+L6+L7-N3-N4</f>
        <v>0</v>
      </c>
      <c r="M13" s="693"/>
      <c r="N13" s="388"/>
    </row>
  </sheetData>
  <mergeCells count="56">
    <mergeCell ref="J11:K11"/>
    <mergeCell ref="L11:M11"/>
    <mergeCell ref="B9:C9"/>
    <mergeCell ref="D9:E9"/>
    <mergeCell ref="F9:G9"/>
    <mergeCell ref="J9:K9"/>
    <mergeCell ref="L9:M9"/>
    <mergeCell ref="H9:I9"/>
    <mergeCell ref="B7:C7"/>
    <mergeCell ref="D7:E7"/>
    <mergeCell ref="F7:G7"/>
    <mergeCell ref="J7:K7"/>
    <mergeCell ref="L7:M7"/>
    <mergeCell ref="H7:I7"/>
    <mergeCell ref="B8:C8"/>
    <mergeCell ref="D8:E8"/>
    <mergeCell ref="F8:G8"/>
    <mergeCell ref="J8:K8"/>
    <mergeCell ref="L8:M8"/>
    <mergeCell ref="H8:I8"/>
    <mergeCell ref="O1:O2"/>
    <mergeCell ref="B3:C3"/>
    <mergeCell ref="D3:E3"/>
    <mergeCell ref="F3:G3"/>
    <mergeCell ref="J3:K3"/>
    <mergeCell ref="L3:M3"/>
    <mergeCell ref="L1:M2"/>
    <mergeCell ref="H1:I2"/>
    <mergeCell ref="H3:I3"/>
    <mergeCell ref="N1:N2"/>
    <mergeCell ref="J6:K6"/>
    <mergeCell ref="L6:M6"/>
    <mergeCell ref="H6:I6"/>
    <mergeCell ref="B5:C5"/>
    <mergeCell ref="D5:E5"/>
    <mergeCell ref="F5:G5"/>
    <mergeCell ref="J5:K5"/>
    <mergeCell ref="L5:M5"/>
    <mergeCell ref="H5:I5"/>
    <mergeCell ref="F6:G6"/>
    <mergeCell ref="P1:P2"/>
    <mergeCell ref="J13:K13"/>
    <mergeCell ref="L13:M13"/>
    <mergeCell ref="A1:A2"/>
    <mergeCell ref="B1:C2"/>
    <mergeCell ref="D1:E2"/>
    <mergeCell ref="F1:G2"/>
    <mergeCell ref="J1:K2"/>
    <mergeCell ref="B4:C4"/>
    <mergeCell ref="D4:E4"/>
    <mergeCell ref="F4:G4"/>
    <mergeCell ref="J4:K4"/>
    <mergeCell ref="L4:M4"/>
    <mergeCell ref="H4:I4"/>
    <mergeCell ref="B6:C6"/>
    <mergeCell ref="D6:E6"/>
  </mergeCells>
  <pageMargins left="0.7" right="0.7" top="0.75" bottom="0.75" header="0.3" footer="0.3"/>
  <pageSetup scale="7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41"/>
  <sheetViews>
    <sheetView topLeftCell="A22" workbookViewId="0">
      <selection activeCell="D23" sqref="D23:D25"/>
    </sheetView>
  </sheetViews>
  <sheetFormatPr baseColWidth="10" defaultRowHeight="15" x14ac:dyDescent="0.25"/>
  <cols>
    <col min="2" max="2" width="16.42578125" bestFit="1" customWidth="1"/>
    <col min="3" max="3" width="22.7109375" customWidth="1"/>
    <col min="6" max="6" width="8" customWidth="1"/>
    <col min="7" max="7" width="19.85546875" customWidth="1"/>
  </cols>
  <sheetData>
    <row r="3" spans="1:7" ht="21" x14ac:dyDescent="0.35">
      <c r="B3" s="661" t="s">
        <v>1043</v>
      </c>
      <c r="C3" s="661"/>
      <c r="D3" s="661"/>
      <c r="E3" s="661"/>
    </row>
    <row r="5" spans="1:7" ht="15.75" x14ac:dyDescent="0.25">
      <c r="A5" s="662" t="s">
        <v>1042</v>
      </c>
      <c r="B5" s="662"/>
      <c r="F5" s="662" t="s">
        <v>1041</v>
      </c>
      <c r="G5" s="662"/>
    </row>
    <row r="7" spans="1:7" x14ac:dyDescent="0.25">
      <c r="A7" s="509" t="s">
        <v>9</v>
      </c>
      <c r="B7" s="514">
        <v>45714</v>
      </c>
    </row>
    <row r="9" spans="1:7" x14ac:dyDescent="0.25">
      <c r="A9" s="649" t="s">
        <v>810</v>
      </c>
      <c r="B9" s="649" t="s">
        <v>1039</v>
      </c>
      <c r="C9" s="649" t="s">
        <v>41</v>
      </c>
      <c r="D9" s="649" t="s">
        <v>1</v>
      </c>
      <c r="E9" s="649" t="s">
        <v>1040</v>
      </c>
      <c r="F9" s="649" t="s">
        <v>5</v>
      </c>
      <c r="G9" s="649" t="s">
        <v>55</v>
      </c>
    </row>
    <row r="10" spans="1:7" x14ac:dyDescent="0.25">
      <c r="A10" s="650"/>
      <c r="B10" s="650"/>
      <c r="C10" s="650"/>
      <c r="D10" s="650"/>
      <c r="E10" s="650"/>
      <c r="F10" s="650"/>
      <c r="G10" s="650"/>
    </row>
    <row r="11" spans="1:7" x14ac:dyDescent="0.25">
      <c r="A11" s="506">
        <v>1</v>
      </c>
      <c r="B11" s="508" t="s">
        <v>962</v>
      </c>
      <c r="C11" s="10" t="s">
        <v>932</v>
      </c>
      <c r="D11" s="59" t="s">
        <v>25</v>
      </c>
      <c r="E11" s="41">
        <v>45000</v>
      </c>
      <c r="F11" s="513">
        <v>45</v>
      </c>
      <c r="G11" s="513">
        <f>E11*F11</f>
        <v>2025000</v>
      </c>
    </row>
    <row r="12" spans="1:7" x14ac:dyDescent="0.25">
      <c r="A12" s="506">
        <f>A11+1</f>
        <v>2</v>
      </c>
      <c r="B12" s="508" t="s">
        <v>962</v>
      </c>
      <c r="C12" s="10" t="s">
        <v>933</v>
      </c>
      <c r="D12" s="59" t="s">
        <v>25</v>
      </c>
      <c r="E12" s="41">
        <v>45000</v>
      </c>
      <c r="F12" s="513">
        <v>45</v>
      </c>
      <c r="G12" s="513">
        <f t="shared" ref="G12:G36" si="0">E12*F12</f>
        <v>2025000</v>
      </c>
    </row>
    <row r="13" spans="1:7" x14ac:dyDescent="0.25">
      <c r="A13" s="506">
        <f t="shared" ref="A13:A36" si="1">A12+1</f>
        <v>3</v>
      </c>
      <c r="B13" s="508" t="s">
        <v>962</v>
      </c>
      <c r="C13" s="10" t="s">
        <v>934</v>
      </c>
      <c r="D13" s="59" t="s">
        <v>25</v>
      </c>
      <c r="E13" s="41">
        <v>45000</v>
      </c>
      <c r="F13" s="513">
        <v>45</v>
      </c>
      <c r="G13" s="513">
        <f t="shared" si="0"/>
        <v>2025000</v>
      </c>
    </row>
    <row r="14" spans="1:7" x14ac:dyDescent="0.25">
      <c r="A14" s="506">
        <f t="shared" si="1"/>
        <v>4</v>
      </c>
      <c r="B14" s="508" t="s">
        <v>962</v>
      </c>
      <c r="C14" s="10" t="s">
        <v>935</v>
      </c>
      <c r="D14" s="59" t="s">
        <v>25</v>
      </c>
      <c r="E14" s="41">
        <v>45000</v>
      </c>
      <c r="F14" s="513">
        <v>45</v>
      </c>
      <c r="G14" s="513">
        <f t="shared" si="0"/>
        <v>2025000</v>
      </c>
    </row>
    <row r="15" spans="1:7" x14ac:dyDescent="0.25">
      <c r="A15" s="506">
        <f t="shared" si="1"/>
        <v>5</v>
      </c>
      <c r="B15" s="508" t="s">
        <v>962</v>
      </c>
      <c r="C15" s="10" t="s">
        <v>936</v>
      </c>
      <c r="D15" s="59" t="s">
        <v>25</v>
      </c>
      <c r="E15" s="41">
        <v>45000</v>
      </c>
      <c r="F15" s="513">
        <v>45</v>
      </c>
      <c r="G15" s="513">
        <f t="shared" si="0"/>
        <v>2025000</v>
      </c>
    </row>
    <row r="16" spans="1:7" x14ac:dyDescent="0.25">
      <c r="A16" s="506">
        <f t="shared" si="1"/>
        <v>6</v>
      </c>
      <c r="B16" s="508" t="s">
        <v>962</v>
      </c>
      <c r="C16" s="10" t="s">
        <v>937</v>
      </c>
      <c r="D16" s="59" t="s">
        <v>25</v>
      </c>
      <c r="E16" s="41">
        <v>45000</v>
      </c>
      <c r="F16" s="513">
        <v>45</v>
      </c>
      <c r="G16" s="513">
        <f t="shared" si="0"/>
        <v>2025000</v>
      </c>
    </row>
    <row r="17" spans="1:7" x14ac:dyDescent="0.25">
      <c r="A17" s="506">
        <f t="shared" si="1"/>
        <v>7</v>
      </c>
      <c r="B17" s="508" t="s">
        <v>962</v>
      </c>
      <c r="C17" s="10" t="s">
        <v>938</v>
      </c>
      <c r="D17" s="59" t="s">
        <v>25</v>
      </c>
      <c r="E17" s="41">
        <v>45000</v>
      </c>
      <c r="F17" s="513">
        <v>45</v>
      </c>
      <c r="G17" s="513">
        <f t="shared" si="0"/>
        <v>2025000</v>
      </c>
    </row>
    <row r="18" spans="1:7" x14ac:dyDescent="0.25">
      <c r="A18" s="506">
        <f t="shared" si="1"/>
        <v>8</v>
      </c>
      <c r="B18" s="508" t="s">
        <v>962</v>
      </c>
      <c r="C18" s="10" t="s">
        <v>927</v>
      </c>
      <c r="D18" s="59" t="s">
        <v>25</v>
      </c>
      <c r="E18" s="41">
        <v>55000</v>
      </c>
      <c r="F18" s="513">
        <v>45</v>
      </c>
      <c r="G18" s="513">
        <f t="shared" si="0"/>
        <v>2475000</v>
      </c>
    </row>
    <row r="19" spans="1:7" x14ac:dyDescent="0.25">
      <c r="A19" s="506">
        <f t="shared" si="1"/>
        <v>9</v>
      </c>
      <c r="B19" s="508" t="s">
        <v>962</v>
      </c>
      <c r="C19" s="10" t="s">
        <v>928</v>
      </c>
      <c r="D19" s="59" t="s">
        <v>25</v>
      </c>
      <c r="E19" s="41">
        <v>51000</v>
      </c>
      <c r="F19" s="513">
        <v>45</v>
      </c>
      <c r="G19" s="513">
        <f t="shared" si="0"/>
        <v>2295000</v>
      </c>
    </row>
    <row r="20" spans="1:7" x14ac:dyDescent="0.25">
      <c r="A20" s="506">
        <f t="shared" si="1"/>
        <v>10</v>
      </c>
      <c r="B20" s="508" t="s">
        <v>962</v>
      </c>
      <c r="C20" s="10" t="s">
        <v>929</v>
      </c>
      <c r="D20" s="59" t="s">
        <v>25</v>
      </c>
      <c r="E20" s="41">
        <v>45000</v>
      </c>
      <c r="F20" s="513">
        <v>45</v>
      </c>
      <c r="G20" s="513">
        <f t="shared" si="0"/>
        <v>2025000</v>
      </c>
    </row>
    <row r="21" spans="1:7" x14ac:dyDescent="0.25">
      <c r="A21" s="506">
        <f t="shared" si="1"/>
        <v>11</v>
      </c>
      <c r="B21" s="508" t="s">
        <v>962</v>
      </c>
      <c r="C21" s="10" t="s">
        <v>930</v>
      </c>
      <c r="D21" s="59" t="s">
        <v>25</v>
      </c>
      <c r="E21" s="41">
        <v>45000</v>
      </c>
      <c r="F21" s="513">
        <v>45</v>
      </c>
      <c r="G21" s="513">
        <f t="shared" si="0"/>
        <v>2025000</v>
      </c>
    </row>
    <row r="22" spans="1:7" x14ac:dyDescent="0.25">
      <c r="A22" s="506">
        <f t="shared" si="1"/>
        <v>12</v>
      </c>
      <c r="B22" s="508" t="s">
        <v>962</v>
      </c>
      <c r="C22" s="10" t="s">
        <v>940</v>
      </c>
      <c r="D22" s="59" t="s">
        <v>25</v>
      </c>
      <c r="E22" s="41">
        <v>45000</v>
      </c>
      <c r="F22" s="513">
        <v>45</v>
      </c>
      <c r="G22" s="513">
        <f t="shared" si="0"/>
        <v>2025000</v>
      </c>
    </row>
    <row r="23" spans="1:7" x14ac:dyDescent="0.25">
      <c r="A23" s="506">
        <f t="shared" si="1"/>
        <v>13</v>
      </c>
      <c r="B23" s="508" t="s">
        <v>962</v>
      </c>
      <c r="C23" s="10" t="s">
        <v>941</v>
      </c>
      <c r="D23" s="59" t="s">
        <v>25</v>
      </c>
      <c r="E23" s="41">
        <v>45000</v>
      </c>
      <c r="F23" s="513">
        <v>45</v>
      </c>
      <c r="G23" s="513">
        <f t="shared" si="0"/>
        <v>2025000</v>
      </c>
    </row>
    <row r="24" spans="1:7" x14ac:dyDescent="0.25">
      <c r="A24" s="506">
        <f t="shared" si="1"/>
        <v>14</v>
      </c>
      <c r="B24" s="508" t="s">
        <v>962</v>
      </c>
      <c r="C24" s="10" t="s">
        <v>352</v>
      </c>
      <c r="D24" s="59" t="s">
        <v>25</v>
      </c>
      <c r="E24" s="41">
        <v>45000</v>
      </c>
      <c r="F24" s="513">
        <v>45</v>
      </c>
      <c r="G24" s="513">
        <f t="shared" si="0"/>
        <v>2025000</v>
      </c>
    </row>
    <row r="25" spans="1:7" x14ac:dyDescent="0.25">
      <c r="A25" s="506">
        <f t="shared" si="1"/>
        <v>15</v>
      </c>
      <c r="B25" s="508" t="s">
        <v>962</v>
      </c>
      <c r="C25" s="10" t="s">
        <v>942</v>
      </c>
      <c r="D25" s="59" t="s">
        <v>25</v>
      </c>
      <c r="E25" s="41">
        <v>45000</v>
      </c>
      <c r="F25" s="513">
        <v>45</v>
      </c>
      <c r="G25" s="513">
        <f t="shared" si="0"/>
        <v>2025000</v>
      </c>
    </row>
    <row r="26" spans="1:7" x14ac:dyDescent="0.25">
      <c r="A26" s="506">
        <f t="shared" si="1"/>
        <v>16</v>
      </c>
      <c r="B26" s="508" t="s">
        <v>962</v>
      </c>
      <c r="C26" s="10" t="s">
        <v>834</v>
      </c>
      <c r="D26" s="59" t="s">
        <v>25</v>
      </c>
      <c r="E26" s="41">
        <v>55000</v>
      </c>
      <c r="F26" s="513">
        <v>45</v>
      </c>
      <c r="G26" s="513">
        <f t="shared" si="0"/>
        <v>2475000</v>
      </c>
    </row>
    <row r="27" spans="1:7" x14ac:dyDescent="0.25">
      <c r="A27" s="506">
        <f t="shared" si="1"/>
        <v>17</v>
      </c>
      <c r="B27" s="508" t="s">
        <v>921</v>
      </c>
      <c r="C27" s="10" t="s">
        <v>834</v>
      </c>
      <c r="D27" s="59" t="s">
        <v>25</v>
      </c>
      <c r="E27" s="41">
        <v>45000</v>
      </c>
      <c r="F27" s="513">
        <v>45</v>
      </c>
      <c r="G27" s="513">
        <f t="shared" si="0"/>
        <v>2025000</v>
      </c>
    </row>
    <row r="28" spans="1:7" x14ac:dyDescent="0.25">
      <c r="A28" s="506">
        <f t="shared" si="1"/>
        <v>18</v>
      </c>
      <c r="B28" s="508" t="s">
        <v>921</v>
      </c>
      <c r="C28" s="10" t="s">
        <v>958</v>
      </c>
      <c r="D28" s="59" t="s">
        <v>25</v>
      </c>
      <c r="E28" s="41">
        <v>45000</v>
      </c>
      <c r="F28" s="513">
        <v>45</v>
      </c>
      <c r="G28" s="513">
        <f t="shared" si="0"/>
        <v>2025000</v>
      </c>
    </row>
    <row r="29" spans="1:7" x14ac:dyDescent="0.25">
      <c r="A29" s="506">
        <f t="shared" si="1"/>
        <v>19</v>
      </c>
      <c r="B29" s="508" t="s">
        <v>921</v>
      </c>
      <c r="C29" s="10" t="s">
        <v>81</v>
      </c>
      <c r="D29" s="59" t="s">
        <v>25</v>
      </c>
      <c r="E29" s="41">
        <v>45000</v>
      </c>
      <c r="F29" s="513">
        <v>45</v>
      </c>
      <c r="G29" s="513">
        <f t="shared" si="0"/>
        <v>2025000</v>
      </c>
    </row>
    <row r="30" spans="1:7" x14ac:dyDescent="0.25">
      <c r="A30" s="506">
        <f t="shared" si="1"/>
        <v>20</v>
      </c>
      <c r="B30" s="508" t="s">
        <v>921</v>
      </c>
      <c r="C30" s="10" t="s">
        <v>958</v>
      </c>
      <c r="D30" s="59" t="s">
        <v>25</v>
      </c>
      <c r="E30" s="41">
        <v>45000</v>
      </c>
      <c r="F30" s="513">
        <v>45</v>
      </c>
      <c r="G30" s="513">
        <f t="shared" si="0"/>
        <v>2025000</v>
      </c>
    </row>
    <row r="31" spans="1:7" x14ac:dyDescent="0.25">
      <c r="A31" s="506">
        <f t="shared" si="1"/>
        <v>21</v>
      </c>
      <c r="B31" s="508" t="s">
        <v>988</v>
      </c>
      <c r="C31" s="10" t="s">
        <v>946</v>
      </c>
      <c r="D31" s="59" t="s">
        <v>25</v>
      </c>
      <c r="E31" s="41">
        <v>45000</v>
      </c>
      <c r="F31" s="513">
        <v>45</v>
      </c>
      <c r="G31" s="513">
        <f t="shared" si="0"/>
        <v>2025000</v>
      </c>
    </row>
    <row r="32" spans="1:7" x14ac:dyDescent="0.25">
      <c r="A32" s="506">
        <f t="shared" si="1"/>
        <v>22</v>
      </c>
      <c r="B32" s="508" t="s">
        <v>988</v>
      </c>
      <c r="C32" s="10" t="s">
        <v>947</v>
      </c>
      <c r="D32" s="59" t="s">
        <v>25</v>
      </c>
      <c r="E32" s="41">
        <v>45000</v>
      </c>
      <c r="F32" s="513">
        <v>45</v>
      </c>
      <c r="G32" s="513">
        <f t="shared" si="0"/>
        <v>2025000</v>
      </c>
    </row>
    <row r="33" spans="1:7" x14ac:dyDescent="0.25">
      <c r="A33" s="506">
        <f t="shared" si="1"/>
        <v>23</v>
      </c>
      <c r="B33" s="508" t="s">
        <v>988</v>
      </c>
      <c r="C33" s="10" t="s">
        <v>953</v>
      </c>
      <c r="D33" s="59" t="s">
        <v>25</v>
      </c>
      <c r="E33" s="41">
        <v>45000</v>
      </c>
      <c r="F33" s="513">
        <v>45</v>
      </c>
      <c r="G33" s="513">
        <f t="shared" si="0"/>
        <v>2025000</v>
      </c>
    </row>
    <row r="34" spans="1:7" x14ac:dyDescent="0.25">
      <c r="A34" s="506">
        <f t="shared" si="1"/>
        <v>24</v>
      </c>
      <c r="B34" s="508" t="s">
        <v>988</v>
      </c>
      <c r="C34" s="10" t="s">
        <v>943</v>
      </c>
      <c r="D34" s="59" t="s">
        <v>25</v>
      </c>
      <c r="E34" s="41">
        <v>45000</v>
      </c>
      <c r="F34" s="513">
        <v>45</v>
      </c>
      <c r="G34" s="513">
        <f t="shared" si="0"/>
        <v>2025000</v>
      </c>
    </row>
    <row r="35" spans="1:7" x14ac:dyDescent="0.25">
      <c r="A35" s="506">
        <f t="shared" si="1"/>
        <v>25</v>
      </c>
      <c r="B35" s="508" t="s">
        <v>988</v>
      </c>
      <c r="C35" s="10" t="s">
        <v>951</v>
      </c>
      <c r="D35" s="59" t="s">
        <v>25</v>
      </c>
      <c r="E35" s="41">
        <v>45000</v>
      </c>
      <c r="F35" s="513">
        <v>45</v>
      </c>
      <c r="G35" s="513">
        <f t="shared" si="0"/>
        <v>2025000</v>
      </c>
    </row>
    <row r="36" spans="1:7" x14ac:dyDescent="0.25">
      <c r="A36" s="506">
        <f t="shared" si="1"/>
        <v>26</v>
      </c>
      <c r="B36" s="508" t="s">
        <v>990</v>
      </c>
      <c r="C36" s="10" t="s">
        <v>948</v>
      </c>
      <c r="D36" s="59" t="s">
        <v>25</v>
      </c>
      <c r="E36" s="41">
        <v>45000</v>
      </c>
      <c r="F36" s="513">
        <v>45</v>
      </c>
      <c r="G36" s="513">
        <f t="shared" si="0"/>
        <v>2025000</v>
      </c>
    </row>
    <row r="40" spans="1:7" x14ac:dyDescent="0.25">
      <c r="E40" s="659" t="s">
        <v>111</v>
      </c>
      <c r="F40" s="659"/>
      <c r="G40" s="663">
        <f>SUM(G11:G36)</f>
        <v>53820000</v>
      </c>
    </row>
    <row r="41" spans="1:7" x14ac:dyDescent="0.25">
      <c r="E41" s="659"/>
      <c r="F41" s="659"/>
      <c r="G41" s="664"/>
    </row>
  </sheetData>
  <mergeCells count="12">
    <mergeCell ref="G9:G10"/>
    <mergeCell ref="B3:E3"/>
    <mergeCell ref="F5:G5"/>
    <mergeCell ref="A5:B5"/>
    <mergeCell ref="G40:G41"/>
    <mergeCell ref="E40:F41"/>
    <mergeCell ref="A9:A10"/>
    <mergeCell ref="B9:B10"/>
    <mergeCell ref="C9:C10"/>
    <mergeCell ref="D9:D10"/>
    <mergeCell ref="E9:E10"/>
    <mergeCell ref="F9:F10"/>
  </mergeCells>
  <pageMargins left="0.7" right="0.7" top="0.75" bottom="0.75" header="0.3" footer="0.3"/>
  <pageSetup paperSize="9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F23" sqref="F23"/>
    </sheetView>
  </sheetViews>
  <sheetFormatPr baseColWidth="10" defaultRowHeight="15" x14ac:dyDescent="0.25"/>
  <cols>
    <col min="2" max="2" width="23.5703125" customWidth="1"/>
    <col min="5" max="5" width="15.5703125" customWidth="1"/>
    <col min="6" max="6" width="15.28515625" customWidth="1"/>
    <col min="8" max="8" width="10.7109375" customWidth="1"/>
  </cols>
  <sheetData>
    <row r="1" spans="1:8" x14ac:dyDescent="0.25">
      <c r="C1" s="698"/>
      <c r="D1" s="698"/>
      <c r="E1" s="698"/>
      <c r="F1" s="698"/>
    </row>
    <row r="3" spans="1:8" x14ac:dyDescent="0.25">
      <c r="A3" s="667" t="s">
        <v>281</v>
      </c>
      <c r="B3" s="667" t="s">
        <v>0</v>
      </c>
      <c r="C3" s="667" t="s">
        <v>79</v>
      </c>
      <c r="D3" s="680"/>
      <c r="E3" s="667" t="s">
        <v>5</v>
      </c>
      <c r="F3" s="680"/>
      <c r="G3" s="667" t="s">
        <v>107</v>
      </c>
      <c r="H3" s="667" t="s">
        <v>9</v>
      </c>
    </row>
    <row r="4" spans="1:8" x14ac:dyDescent="0.25">
      <c r="A4" s="667"/>
      <c r="B4" s="667"/>
      <c r="C4" s="681"/>
      <c r="D4" s="682"/>
      <c r="E4" s="681"/>
      <c r="F4" s="682"/>
      <c r="G4" s="681"/>
      <c r="H4" s="681"/>
    </row>
    <row r="5" spans="1:8" x14ac:dyDescent="0.25">
      <c r="A5" s="224">
        <v>1</v>
      </c>
      <c r="B5" s="93" t="s">
        <v>77</v>
      </c>
      <c r="C5" s="651">
        <v>800</v>
      </c>
      <c r="D5" s="652"/>
      <c r="E5" s="678">
        <v>730</v>
      </c>
      <c r="F5" s="679"/>
      <c r="G5" s="15">
        <f>C5*E5</f>
        <v>584000</v>
      </c>
      <c r="H5" s="171">
        <v>45428</v>
      </c>
    </row>
    <row r="6" spans="1:8" x14ac:dyDescent="0.25">
      <c r="A6" s="224">
        <f>A5+1</f>
        <v>2</v>
      </c>
      <c r="B6" s="93"/>
      <c r="C6" s="651"/>
      <c r="D6" s="652"/>
      <c r="E6" s="678"/>
      <c r="F6" s="679"/>
      <c r="G6" s="15"/>
      <c r="H6" s="171"/>
    </row>
    <row r="7" spans="1:8" x14ac:dyDescent="0.25">
      <c r="A7" s="224">
        <f>A6+1</f>
        <v>3</v>
      </c>
      <c r="B7" s="93"/>
      <c r="C7" s="651"/>
      <c r="D7" s="652"/>
      <c r="E7" s="678"/>
      <c r="F7" s="679"/>
      <c r="G7" s="15"/>
      <c r="H7" s="171"/>
    </row>
    <row r="8" spans="1:8" x14ac:dyDescent="0.25">
      <c r="A8" s="224">
        <f>A7+1</f>
        <v>4</v>
      </c>
      <c r="B8" s="93"/>
      <c r="C8" s="651"/>
      <c r="D8" s="652"/>
      <c r="E8" s="678"/>
      <c r="F8" s="679"/>
      <c r="G8" s="15"/>
      <c r="H8" s="171"/>
    </row>
    <row r="9" spans="1:8" x14ac:dyDescent="0.25">
      <c r="A9" s="224" t="e">
        <f>#REF!+1</f>
        <v>#REF!</v>
      </c>
      <c r="B9" s="93"/>
      <c r="C9" s="651"/>
      <c r="D9" s="652"/>
      <c r="E9" s="678"/>
      <c r="F9" s="679"/>
      <c r="G9" s="15"/>
      <c r="H9" s="11"/>
    </row>
    <row r="10" spans="1:8" x14ac:dyDescent="0.25">
      <c r="A10" s="10"/>
      <c r="B10" s="93"/>
      <c r="C10" s="651">
        <f>SUM(C5:D8)</f>
        <v>800</v>
      </c>
      <c r="D10" s="652"/>
      <c r="E10" s="678" t="s">
        <v>32</v>
      </c>
      <c r="F10" s="679"/>
      <c r="G10" s="114"/>
      <c r="H10" s="151"/>
    </row>
    <row r="12" spans="1:8" x14ac:dyDescent="0.25">
      <c r="E12" s="673" t="s">
        <v>111</v>
      </c>
      <c r="F12" s="671">
        <f>SUM(G5:G8)</f>
        <v>584000</v>
      </c>
    </row>
    <row r="13" spans="1:8" x14ac:dyDescent="0.25">
      <c r="E13" s="673"/>
      <c r="F13" s="672"/>
    </row>
    <row r="15" spans="1:8" x14ac:dyDescent="0.25">
      <c r="E15" s="673" t="s">
        <v>227</v>
      </c>
      <c r="F15" s="671">
        <v>2025000</v>
      </c>
    </row>
    <row r="16" spans="1:8" x14ac:dyDescent="0.25">
      <c r="E16" s="673"/>
      <c r="F16" s="672"/>
    </row>
    <row r="18" spans="5:6" x14ac:dyDescent="0.25">
      <c r="E18" s="673" t="s">
        <v>401</v>
      </c>
      <c r="F18" s="671">
        <v>292400</v>
      </c>
    </row>
    <row r="19" spans="5:6" x14ac:dyDescent="0.25">
      <c r="E19" s="673"/>
      <c r="F19" s="672"/>
    </row>
    <row r="21" spans="5:6" x14ac:dyDescent="0.25">
      <c r="E21" s="673" t="s">
        <v>71</v>
      </c>
      <c r="F21" s="671">
        <f>F15-F12-F18-1148600</f>
        <v>0</v>
      </c>
    </row>
    <row r="22" spans="5:6" x14ac:dyDescent="0.25">
      <c r="E22" s="673"/>
      <c r="F22" s="672"/>
    </row>
  </sheetData>
  <mergeCells count="27">
    <mergeCell ref="E21:E22"/>
    <mergeCell ref="F21:F22"/>
    <mergeCell ref="E18:E19"/>
    <mergeCell ref="F18:F19"/>
    <mergeCell ref="C9:D9"/>
    <mergeCell ref="E9:F9"/>
    <mergeCell ref="C10:D10"/>
    <mergeCell ref="E12:E13"/>
    <mergeCell ref="F12:F13"/>
    <mergeCell ref="E15:E16"/>
    <mergeCell ref="F15:F16"/>
    <mergeCell ref="E10:F10"/>
    <mergeCell ref="C7:D7"/>
    <mergeCell ref="E7:F7"/>
    <mergeCell ref="C8:D8"/>
    <mergeCell ref="E8:F8"/>
    <mergeCell ref="G3:G4"/>
    <mergeCell ref="H3:H4"/>
    <mergeCell ref="C5:D5"/>
    <mergeCell ref="E5:F5"/>
    <mergeCell ref="C6:D6"/>
    <mergeCell ref="E6:F6"/>
    <mergeCell ref="C1:F1"/>
    <mergeCell ref="A3:A4"/>
    <mergeCell ref="B3:B4"/>
    <mergeCell ref="C3:D4"/>
    <mergeCell ref="E3:F4"/>
  </mergeCells>
  <pageMargins left="0.7" right="0.7" top="0.75" bottom="0.75" header="0.3" footer="0.3"/>
  <pageSetup scale="95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13"/>
  <sheetViews>
    <sheetView workbookViewId="0">
      <selection activeCell="C9" sqref="C9:D9"/>
    </sheetView>
  </sheetViews>
  <sheetFormatPr baseColWidth="10" defaultRowHeight="15" x14ac:dyDescent="0.25"/>
  <cols>
    <col min="3" max="3" width="31.28515625" customWidth="1"/>
    <col min="4" max="4" width="9.28515625" customWidth="1"/>
    <col min="5" max="5" width="15.28515625" customWidth="1"/>
    <col min="6" max="6" width="11" customWidth="1"/>
    <col min="7" max="7" width="17.7109375" customWidth="1"/>
    <col min="8" max="8" width="3.42578125" customWidth="1"/>
    <col min="9" max="9" width="13" customWidth="1"/>
    <col min="10" max="10" width="5.140625" customWidth="1"/>
    <col min="11" max="11" width="13.85546875" customWidth="1"/>
    <col min="12" max="12" width="3.5703125" customWidth="1"/>
    <col min="13" max="13" width="13.85546875" customWidth="1"/>
    <col min="14" max="14" width="0.7109375" customWidth="1"/>
    <col min="15" max="15" width="12.140625" customWidth="1"/>
    <col min="16" max="16" width="10.140625" customWidth="1"/>
  </cols>
  <sheetData>
    <row r="2" spans="1:18" x14ac:dyDescent="0.25">
      <c r="A2" s="727" t="s">
        <v>292</v>
      </c>
      <c r="B2" s="727" t="s">
        <v>9</v>
      </c>
      <c r="C2" s="727" t="s">
        <v>654</v>
      </c>
      <c r="D2" s="728"/>
      <c r="E2" s="727" t="s">
        <v>41</v>
      </c>
      <c r="F2" s="728"/>
      <c r="G2" s="727" t="s">
        <v>270</v>
      </c>
      <c r="H2" s="728"/>
      <c r="I2" s="727" t="s">
        <v>271</v>
      </c>
      <c r="J2" s="728"/>
      <c r="K2" s="727" t="s">
        <v>208</v>
      </c>
      <c r="L2" s="728"/>
      <c r="M2" s="727" t="s">
        <v>272</v>
      </c>
      <c r="N2" s="728"/>
      <c r="O2" s="727" t="s">
        <v>267</v>
      </c>
      <c r="P2" s="728"/>
      <c r="Q2" s="727" t="s">
        <v>268</v>
      </c>
      <c r="R2" s="728"/>
    </row>
    <row r="3" spans="1:18" x14ac:dyDescent="0.25">
      <c r="A3" s="729"/>
      <c r="B3" s="729"/>
      <c r="C3" s="729"/>
      <c r="D3" s="730"/>
      <c r="E3" s="729"/>
      <c r="F3" s="730"/>
      <c r="G3" s="729"/>
      <c r="H3" s="730"/>
      <c r="I3" s="729"/>
      <c r="J3" s="730"/>
      <c r="K3" s="729"/>
      <c r="L3" s="730"/>
      <c r="M3" s="729"/>
      <c r="N3" s="730"/>
      <c r="O3" s="729"/>
      <c r="P3" s="730"/>
      <c r="Q3" s="729"/>
      <c r="R3" s="730"/>
    </row>
    <row r="4" spans="1:18" x14ac:dyDescent="0.25">
      <c r="A4" s="163">
        <v>1</v>
      </c>
      <c r="B4" s="358">
        <v>45614</v>
      </c>
      <c r="C4" s="737" t="s">
        <v>655</v>
      </c>
      <c r="D4" s="738"/>
      <c r="E4" s="739" t="s">
        <v>625</v>
      </c>
      <c r="F4" s="736"/>
      <c r="G4" s="740">
        <v>45000</v>
      </c>
      <c r="H4" s="738"/>
      <c r="I4" s="735">
        <v>45000</v>
      </c>
      <c r="J4" s="736"/>
      <c r="K4" s="737"/>
      <c r="L4" s="738"/>
      <c r="M4" s="739"/>
      <c r="N4" s="736"/>
      <c r="O4" s="740">
        <f>G4-K4</f>
        <v>45000</v>
      </c>
      <c r="P4" s="738"/>
      <c r="Q4" s="735">
        <f>I4-M4</f>
        <v>45000</v>
      </c>
      <c r="R4" s="736"/>
    </row>
    <row r="5" spans="1:18" x14ac:dyDescent="0.25">
      <c r="A5" s="357">
        <f t="shared" ref="A5:A10" si="0">A4+1</f>
        <v>2</v>
      </c>
      <c r="B5" s="378">
        <v>45628</v>
      </c>
      <c r="C5" s="737" t="s">
        <v>687</v>
      </c>
      <c r="D5" s="738"/>
      <c r="E5" s="739" t="s">
        <v>544</v>
      </c>
      <c r="F5" s="736"/>
      <c r="G5" s="740">
        <v>36000</v>
      </c>
      <c r="H5" s="738"/>
      <c r="I5" s="735">
        <v>45000</v>
      </c>
      <c r="J5" s="736"/>
      <c r="K5" s="737">
        <v>300</v>
      </c>
      <c r="L5" s="738"/>
      <c r="M5" s="739">
        <v>100</v>
      </c>
      <c r="N5" s="736"/>
      <c r="O5" s="740">
        <f>G5-K5</f>
        <v>35700</v>
      </c>
      <c r="P5" s="738"/>
      <c r="Q5" s="735">
        <f>I5-M5</f>
        <v>44900</v>
      </c>
      <c r="R5" s="736"/>
    </row>
    <row r="6" spans="1:18" x14ac:dyDescent="0.25">
      <c r="A6" s="357">
        <f t="shared" si="0"/>
        <v>3</v>
      </c>
      <c r="B6" s="45">
        <v>45647</v>
      </c>
      <c r="C6" s="733" t="s">
        <v>747</v>
      </c>
      <c r="D6" s="733"/>
      <c r="E6" s="731" t="s">
        <v>78</v>
      </c>
      <c r="F6" s="731"/>
      <c r="G6" s="732">
        <v>45000</v>
      </c>
      <c r="H6" s="733"/>
      <c r="I6" s="734">
        <v>45000</v>
      </c>
      <c r="J6" s="731"/>
      <c r="K6" s="733"/>
      <c r="L6" s="733"/>
      <c r="M6" s="731"/>
      <c r="N6" s="731"/>
      <c r="O6" s="732"/>
      <c r="P6" s="733"/>
      <c r="Q6" s="734"/>
      <c r="R6" s="731"/>
    </row>
    <row r="7" spans="1:18" x14ac:dyDescent="0.25">
      <c r="A7" s="357">
        <f t="shared" si="0"/>
        <v>4</v>
      </c>
      <c r="B7" s="11">
        <v>45653</v>
      </c>
      <c r="C7" s="733" t="s">
        <v>751</v>
      </c>
      <c r="D7" s="733"/>
      <c r="E7" s="731" t="s">
        <v>527</v>
      </c>
      <c r="F7" s="731"/>
      <c r="G7" s="732">
        <v>45000</v>
      </c>
      <c r="H7" s="733"/>
      <c r="I7" s="734">
        <v>45000</v>
      </c>
      <c r="J7" s="731"/>
      <c r="K7" s="733"/>
      <c r="L7" s="733"/>
      <c r="M7" s="731"/>
      <c r="N7" s="731"/>
      <c r="O7" s="732"/>
      <c r="P7" s="733"/>
      <c r="Q7" s="734"/>
      <c r="R7" s="731"/>
    </row>
    <row r="8" spans="1:18" x14ac:dyDescent="0.25">
      <c r="A8" s="357">
        <f t="shared" si="0"/>
        <v>5</v>
      </c>
      <c r="B8" s="11">
        <v>45722</v>
      </c>
      <c r="C8" s="733" t="s">
        <v>1072</v>
      </c>
      <c r="D8" s="733"/>
      <c r="E8" s="731" t="s">
        <v>478</v>
      </c>
      <c r="F8" s="731"/>
      <c r="G8" s="732">
        <v>45000</v>
      </c>
      <c r="H8" s="733"/>
      <c r="I8" s="734">
        <v>45000</v>
      </c>
      <c r="J8" s="731"/>
      <c r="K8" s="733"/>
      <c r="L8" s="733"/>
      <c r="M8" s="731"/>
      <c r="N8" s="731"/>
      <c r="O8" s="732"/>
      <c r="P8" s="733"/>
      <c r="Q8" s="734"/>
      <c r="R8" s="731"/>
    </row>
    <row r="9" spans="1:18" x14ac:dyDescent="0.25">
      <c r="A9" s="357">
        <f t="shared" si="0"/>
        <v>6</v>
      </c>
      <c r="B9" s="10"/>
      <c r="C9" s="733"/>
      <c r="D9" s="733"/>
      <c r="E9" s="731"/>
      <c r="F9" s="731"/>
      <c r="G9" s="732"/>
      <c r="H9" s="733"/>
      <c r="I9" s="734"/>
      <c r="J9" s="731"/>
      <c r="K9" s="733"/>
      <c r="L9" s="733"/>
      <c r="M9" s="731"/>
      <c r="N9" s="731"/>
      <c r="O9" s="732"/>
      <c r="P9" s="733"/>
      <c r="Q9" s="734"/>
      <c r="R9" s="731"/>
    </row>
    <row r="10" spans="1:18" x14ac:dyDescent="0.25">
      <c r="A10" s="357">
        <f t="shared" si="0"/>
        <v>7</v>
      </c>
      <c r="B10" s="10"/>
      <c r="C10" s="733"/>
      <c r="D10" s="733"/>
      <c r="E10" s="731"/>
      <c r="F10" s="731"/>
      <c r="G10" s="732"/>
      <c r="H10" s="733"/>
      <c r="I10" s="734"/>
      <c r="J10" s="731"/>
      <c r="K10" s="733"/>
      <c r="L10" s="733"/>
      <c r="M10" s="731"/>
      <c r="N10" s="731"/>
      <c r="O10" s="732"/>
      <c r="P10" s="733"/>
      <c r="Q10" s="734"/>
      <c r="R10" s="731"/>
    </row>
    <row r="13" spans="1:18" x14ac:dyDescent="0.25">
      <c r="D13" t="s">
        <v>837</v>
      </c>
    </row>
  </sheetData>
  <mergeCells count="66">
    <mergeCell ref="B2:B3"/>
    <mergeCell ref="A2:A3"/>
    <mergeCell ref="C6:D6"/>
    <mergeCell ref="E6:F6"/>
    <mergeCell ref="G6:H6"/>
    <mergeCell ref="C4:D4"/>
    <mergeCell ref="E4:F4"/>
    <mergeCell ref="G4:H4"/>
    <mergeCell ref="C2:D3"/>
    <mergeCell ref="E2:F3"/>
    <mergeCell ref="G2:H3"/>
    <mergeCell ref="C5:D5"/>
    <mergeCell ref="E5:F5"/>
    <mergeCell ref="G5:H5"/>
    <mergeCell ref="I5:J5"/>
    <mergeCell ref="K5:L5"/>
    <mergeCell ref="M10:N10"/>
    <mergeCell ref="O10:P10"/>
    <mergeCell ref="Q10:R10"/>
    <mergeCell ref="M9:N9"/>
    <mergeCell ref="O9:P9"/>
    <mergeCell ref="Q9:R9"/>
    <mergeCell ref="M8:N8"/>
    <mergeCell ref="O8:P8"/>
    <mergeCell ref="Q8:R8"/>
    <mergeCell ref="I6:J6"/>
    <mergeCell ref="K6:L6"/>
    <mergeCell ref="M6:N6"/>
    <mergeCell ref="O6:P6"/>
    <mergeCell ref="Q6:R6"/>
    <mergeCell ref="C10:D10"/>
    <mergeCell ref="E10:F10"/>
    <mergeCell ref="G10:H10"/>
    <mergeCell ref="I10:J10"/>
    <mergeCell ref="K10:L10"/>
    <mergeCell ref="C9:D9"/>
    <mergeCell ref="E9:F9"/>
    <mergeCell ref="G9:H9"/>
    <mergeCell ref="I9:J9"/>
    <mergeCell ref="K9:L9"/>
    <mergeCell ref="C8:D8"/>
    <mergeCell ref="E8:F8"/>
    <mergeCell ref="G8:H8"/>
    <mergeCell ref="I8:J8"/>
    <mergeCell ref="K8:L8"/>
    <mergeCell ref="C7:D7"/>
    <mergeCell ref="E7:F7"/>
    <mergeCell ref="G7:H7"/>
    <mergeCell ref="I7:J7"/>
    <mergeCell ref="K7:L7"/>
    <mergeCell ref="I2:J3"/>
    <mergeCell ref="K2:L3"/>
    <mergeCell ref="M7:N7"/>
    <mergeCell ref="O7:P7"/>
    <mergeCell ref="Q7:R7"/>
    <mergeCell ref="M2:N3"/>
    <mergeCell ref="O2:P3"/>
    <mergeCell ref="Q2:R3"/>
    <mergeCell ref="I4:J4"/>
    <mergeCell ref="K4:L4"/>
    <mergeCell ref="M4:N4"/>
    <mergeCell ref="O4:P4"/>
    <mergeCell ref="Q4:R4"/>
    <mergeCell ref="M5:N5"/>
    <mergeCell ref="O5:P5"/>
    <mergeCell ref="Q5:R5"/>
  </mergeCells>
  <pageMargins left="0.7" right="0.7" top="0.75" bottom="0.75" header="0.3" footer="0.3"/>
  <pageSetup paperSize="9" scale="60" orientation="landscape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topLeftCell="D1" workbookViewId="0">
      <selection activeCell="M5" sqref="M5:M6"/>
    </sheetView>
  </sheetViews>
  <sheetFormatPr baseColWidth="10" defaultRowHeight="15" x14ac:dyDescent="0.25"/>
  <cols>
    <col min="2" max="2" width="29" customWidth="1"/>
    <col min="3" max="3" width="13.5703125" customWidth="1"/>
    <col min="4" max="4" width="9.28515625" customWidth="1"/>
    <col min="5" max="5" width="15.28515625" customWidth="1"/>
    <col min="6" max="6" width="11" customWidth="1"/>
    <col min="7" max="7" width="13" customWidth="1"/>
    <col min="8" max="8" width="20.5703125" customWidth="1"/>
    <col min="9" max="9" width="8" customWidth="1"/>
    <col min="10" max="10" width="18.85546875" customWidth="1"/>
    <col min="11" max="12" width="13.85546875" customWidth="1"/>
    <col min="13" max="13" width="15" customWidth="1"/>
    <col min="14" max="14" width="13.85546875" customWidth="1"/>
    <col min="15" max="15" width="15.85546875" customWidth="1"/>
    <col min="16" max="16" width="19.140625" customWidth="1"/>
  </cols>
  <sheetData>
    <row r="1" spans="1:16" x14ac:dyDescent="0.25">
      <c r="A1" s="741" t="s">
        <v>281</v>
      </c>
      <c r="B1" s="665" t="s">
        <v>0</v>
      </c>
      <c r="C1" s="665" t="s">
        <v>9</v>
      </c>
      <c r="D1" s="665" t="s">
        <v>1</v>
      </c>
      <c r="E1" s="665" t="s">
        <v>24</v>
      </c>
      <c r="F1" s="665" t="s">
        <v>2</v>
      </c>
      <c r="G1" s="665" t="s">
        <v>3</v>
      </c>
      <c r="H1" s="665" t="s">
        <v>4</v>
      </c>
      <c r="I1" s="665" t="s">
        <v>5</v>
      </c>
      <c r="J1" s="665" t="s">
        <v>6</v>
      </c>
      <c r="K1" s="665" t="s">
        <v>7</v>
      </c>
      <c r="L1" s="665" t="s">
        <v>8</v>
      </c>
      <c r="M1" s="665" t="s">
        <v>33</v>
      </c>
      <c r="N1" s="665" t="s">
        <v>105</v>
      </c>
      <c r="O1" s="665" t="s">
        <v>9</v>
      </c>
      <c r="P1" s="665" t="s">
        <v>67</v>
      </c>
    </row>
    <row r="2" spans="1:16" x14ac:dyDescent="0.25">
      <c r="A2" s="741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  <c r="O2" s="666"/>
      <c r="P2" s="666"/>
    </row>
    <row r="3" spans="1:16" ht="16.5" x14ac:dyDescent="0.3">
      <c r="A3" s="194">
        <v>1</v>
      </c>
      <c r="B3" s="3" t="s">
        <v>874</v>
      </c>
      <c r="C3" s="210">
        <v>45688</v>
      </c>
      <c r="D3" s="12" t="s">
        <v>27</v>
      </c>
      <c r="E3" s="181"/>
      <c r="F3" s="4">
        <v>45000</v>
      </c>
      <c r="G3" s="181">
        <v>100</v>
      </c>
      <c r="H3" s="4">
        <f>F3-G3</f>
        <v>44900</v>
      </c>
      <c r="I3" s="5">
        <v>630</v>
      </c>
      <c r="J3" s="5">
        <f>H3*I3</f>
        <v>28287000</v>
      </c>
      <c r="K3" s="5">
        <v>28287000</v>
      </c>
      <c r="L3" s="5">
        <f>J3-K3</f>
        <v>0</v>
      </c>
      <c r="M3" s="240" t="s">
        <v>260</v>
      </c>
      <c r="N3" s="5">
        <v>28287000</v>
      </c>
      <c r="O3" s="11">
        <v>45699</v>
      </c>
      <c r="P3" s="10" t="s">
        <v>901</v>
      </c>
    </row>
    <row r="4" spans="1:16" ht="16.5" x14ac:dyDescent="0.3">
      <c r="A4" s="194">
        <f>A3+1</f>
        <v>2</v>
      </c>
      <c r="B4" s="3" t="s">
        <v>892</v>
      </c>
      <c r="C4" s="210">
        <v>45691</v>
      </c>
      <c r="D4" s="12" t="s">
        <v>27</v>
      </c>
      <c r="E4" s="181"/>
      <c r="F4" s="4">
        <v>45000</v>
      </c>
      <c r="G4" s="181">
        <v>100</v>
      </c>
      <c r="H4" s="4">
        <f>F4-G4</f>
        <v>44900</v>
      </c>
      <c r="I4" s="5">
        <v>630</v>
      </c>
      <c r="J4" s="5">
        <f>H4*I4</f>
        <v>28287000</v>
      </c>
      <c r="K4" s="5">
        <v>28287000</v>
      </c>
      <c r="L4" s="5">
        <f>J4-K4</f>
        <v>0</v>
      </c>
      <c r="M4" s="240" t="s">
        <v>260</v>
      </c>
      <c r="N4" s="5">
        <v>28287000</v>
      </c>
      <c r="O4" s="11">
        <v>45706</v>
      </c>
      <c r="P4" s="10" t="s">
        <v>901</v>
      </c>
    </row>
    <row r="5" spans="1:16" ht="16.5" x14ac:dyDescent="0.3">
      <c r="A5" s="194">
        <f t="shared" ref="A5:A10" si="0">A4+1</f>
        <v>3</v>
      </c>
      <c r="B5" s="3" t="s">
        <v>890</v>
      </c>
      <c r="C5" s="210">
        <v>45692</v>
      </c>
      <c r="D5" s="12" t="s">
        <v>27</v>
      </c>
      <c r="E5" s="181"/>
      <c r="F5" s="4">
        <v>45000</v>
      </c>
      <c r="G5" s="181">
        <v>100</v>
      </c>
      <c r="H5" s="4">
        <f>F5-G5</f>
        <v>44900</v>
      </c>
      <c r="I5" s="5">
        <v>630</v>
      </c>
      <c r="J5" s="5">
        <f>H5*I5</f>
        <v>28287000</v>
      </c>
      <c r="K5" s="5">
        <v>28287000</v>
      </c>
      <c r="L5" s="5">
        <f>J5-K5</f>
        <v>0</v>
      </c>
      <c r="M5" s="240" t="s">
        <v>260</v>
      </c>
      <c r="N5" s="5">
        <v>28100000</v>
      </c>
      <c r="O5" s="11">
        <v>45717</v>
      </c>
      <c r="P5" s="10" t="s">
        <v>481</v>
      </c>
    </row>
    <row r="6" spans="1:16" ht="16.5" x14ac:dyDescent="0.3">
      <c r="A6" s="194">
        <f t="shared" si="0"/>
        <v>4</v>
      </c>
      <c r="B6" s="3" t="s">
        <v>863</v>
      </c>
      <c r="C6" s="210">
        <v>45712</v>
      </c>
      <c r="D6" s="12" t="s">
        <v>27</v>
      </c>
      <c r="E6" s="181"/>
      <c r="F6" s="4">
        <v>45000</v>
      </c>
      <c r="G6" s="181">
        <v>100</v>
      </c>
      <c r="H6" s="4">
        <f>F6-G6</f>
        <v>44900</v>
      </c>
      <c r="I6" s="5">
        <v>625</v>
      </c>
      <c r="J6" s="5">
        <f>H6*I6</f>
        <v>28062500</v>
      </c>
      <c r="K6" s="5">
        <v>28062500</v>
      </c>
      <c r="L6" s="5">
        <f>J6-K6</f>
        <v>0</v>
      </c>
      <c r="M6" s="240" t="s">
        <v>260</v>
      </c>
      <c r="N6" s="5">
        <v>27334100</v>
      </c>
      <c r="O6" s="11">
        <v>45728</v>
      </c>
      <c r="P6" s="10" t="s">
        <v>1017</v>
      </c>
    </row>
    <row r="7" spans="1:16" ht="16.5" x14ac:dyDescent="0.3">
      <c r="A7" s="194">
        <f t="shared" si="0"/>
        <v>5</v>
      </c>
      <c r="B7" s="3"/>
      <c r="C7" s="210"/>
      <c r="D7" s="6"/>
      <c r="E7" s="181"/>
      <c r="F7" s="4"/>
      <c r="G7" s="181"/>
      <c r="H7" s="4"/>
      <c r="I7" s="5"/>
      <c r="J7" s="5"/>
      <c r="K7" s="5"/>
      <c r="L7" s="5"/>
      <c r="M7" s="13"/>
      <c r="N7" s="181"/>
      <c r="O7" s="11"/>
      <c r="P7" s="10"/>
    </row>
    <row r="8" spans="1:16" ht="16.5" x14ac:dyDescent="0.3">
      <c r="A8" s="194">
        <f t="shared" si="0"/>
        <v>6</v>
      </c>
      <c r="B8" s="3"/>
      <c r="C8" s="3"/>
      <c r="D8" s="12"/>
      <c r="E8" s="181"/>
      <c r="F8" s="4"/>
      <c r="G8" s="181"/>
      <c r="H8" s="4"/>
      <c r="I8" s="5"/>
      <c r="J8" s="5"/>
      <c r="K8" s="5"/>
      <c r="L8" s="5"/>
      <c r="M8" s="13"/>
      <c r="N8" s="181"/>
      <c r="O8" s="10"/>
      <c r="P8" s="10"/>
    </row>
    <row r="9" spans="1:16" ht="16.5" x14ac:dyDescent="0.3">
      <c r="A9" s="194">
        <f t="shared" si="0"/>
        <v>7</v>
      </c>
      <c r="B9" s="3"/>
      <c r="C9" s="3"/>
      <c r="D9" s="6"/>
      <c r="E9" s="181"/>
      <c r="F9" s="4"/>
      <c r="G9" s="181"/>
      <c r="H9" s="4"/>
      <c r="I9" s="5"/>
      <c r="J9" s="5"/>
      <c r="K9" s="5"/>
      <c r="L9" s="5"/>
      <c r="M9" s="13"/>
      <c r="N9" s="181"/>
      <c r="O9" s="11"/>
      <c r="P9" s="10"/>
    </row>
    <row r="10" spans="1:16" ht="16.5" x14ac:dyDescent="0.3">
      <c r="A10" s="194">
        <f t="shared" si="0"/>
        <v>8</v>
      </c>
      <c r="B10" s="3"/>
      <c r="C10" s="3"/>
      <c r="D10" s="6"/>
      <c r="E10" s="181"/>
      <c r="F10" s="4"/>
      <c r="G10" s="181"/>
      <c r="H10" s="4"/>
      <c r="I10" s="5"/>
      <c r="J10" s="5"/>
      <c r="K10" s="5"/>
      <c r="L10" s="5"/>
      <c r="M10" s="13"/>
      <c r="N10" s="181"/>
      <c r="O10" s="11"/>
      <c r="P10" s="10"/>
    </row>
    <row r="13" spans="1:16" ht="15.75" customHeight="1" x14ac:dyDescent="0.25">
      <c r="M13" s="667" t="s">
        <v>28</v>
      </c>
      <c r="N13" s="668">
        <f>SUM(J3:J10)</f>
        <v>112923500</v>
      </c>
      <c r="O13" s="668"/>
    </row>
    <row r="14" spans="1:16" ht="15.75" customHeight="1" x14ac:dyDescent="0.25">
      <c r="M14" s="667"/>
      <c r="N14" s="668"/>
      <c r="O14" s="668"/>
    </row>
    <row r="16" spans="1:16" ht="15.75" customHeight="1" x14ac:dyDescent="0.25">
      <c r="M16" s="667" t="s">
        <v>29</v>
      </c>
      <c r="N16" s="668">
        <f>SUM(K3:K10)</f>
        <v>112923500</v>
      </c>
      <c r="O16" s="668" t="e">
        <f>#REF!+#REF!+#REF!+#REF!+#REF!+L1+L2+L3+L4+L5+L6+L7</f>
        <v>#REF!</v>
      </c>
    </row>
    <row r="17" spans="13:15" ht="15.75" customHeight="1" x14ac:dyDescent="0.25">
      <c r="M17" s="667"/>
      <c r="N17" s="668"/>
      <c r="O17" s="668"/>
    </row>
    <row r="19" spans="13:15" ht="15.75" customHeight="1" x14ac:dyDescent="0.25">
      <c r="M19" s="667" t="s">
        <v>8</v>
      </c>
      <c r="N19" s="668">
        <f>N13-N16</f>
        <v>0</v>
      </c>
      <c r="O19" s="668" t="e">
        <f>N13-O16</f>
        <v>#REF!</v>
      </c>
    </row>
    <row r="20" spans="13:15" ht="15.75" customHeight="1" x14ac:dyDescent="0.25">
      <c r="M20" s="667"/>
      <c r="N20" s="668"/>
      <c r="O20" s="668"/>
    </row>
  </sheetData>
  <mergeCells count="22">
    <mergeCell ref="P1:P2"/>
    <mergeCell ref="M19:M20"/>
    <mergeCell ref="N13:O14"/>
    <mergeCell ref="N16:O17"/>
    <mergeCell ref="N19:O20"/>
    <mergeCell ref="N1:N2"/>
    <mergeCell ref="O1:O2"/>
    <mergeCell ref="M13:M14"/>
    <mergeCell ref="M16:M17"/>
    <mergeCell ref="M1:M2"/>
    <mergeCell ref="H1:H2"/>
    <mergeCell ref="I1:I2"/>
    <mergeCell ref="J1:J2"/>
    <mergeCell ref="K1:K2"/>
    <mergeCell ref="L1:L2"/>
    <mergeCell ref="A1:A2"/>
    <mergeCell ref="G1:G2"/>
    <mergeCell ref="B1:B2"/>
    <mergeCell ref="C1:C2"/>
    <mergeCell ref="D1:D2"/>
    <mergeCell ref="E1:E2"/>
    <mergeCell ref="F1:F2"/>
  </mergeCells>
  <pageMargins left="0.7" right="0.7" top="0.75" bottom="0.75" header="0.3" footer="0.3"/>
  <pageSetup scale="50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workbookViewId="0">
      <selection activeCell="D7" sqref="D7"/>
    </sheetView>
  </sheetViews>
  <sheetFormatPr baseColWidth="10" defaultRowHeight="15" x14ac:dyDescent="0.25"/>
  <cols>
    <col min="2" max="2" width="22.28515625" customWidth="1"/>
    <col min="3" max="3" width="11.7109375" customWidth="1"/>
    <col min="5" max="5" width="14" customWidth="1"/>
    <col min="6" max="6" width="10.140625" customWidth="1"/>
    <col min="7" max="7" width="11.85546875" customWidth="1"/>
    <col min="8" max="8" width="18.85546875" customWidth="1"/>
    <col min="9" max="9" width="7.7109375" customWidth="1"/>
    <col min="10" max="10" width="17.28515625" customWidth="1"/>
    <col min="11" max="12" width="13.5703125" customWidth="1"/>
    <col min="13" max="13" width="14.28515625" customWidth="1"/>
    <col min="14" max="14" width="13.5703125" customWidth="1"/>
    <col min="15" max="15" width="10.5703125" customWidth="1"/>
    <col min="16" max="16" width="19.140625" customWidth="1"/>
  </cols>
  <sheetData>
    <row r="1" spans="1:16" x14ac:dyDescent="0.25">
      <c r="A1" s="741" t="s">
        <v>281</v>
      </c>
      <c r="B1" s="665" t="s">
        <v>0</v>
      </c>
      <c r="C1" s="665" t="s">
        <v>9</v>
      </c>
      <c r="D1" s="665" t="s">
        <v>1</v>
      </c>
      <c r="E1" s="665" t="s">
        <v>24</v>
      </c>
      <c r="F1" s="665" t="s">
        <v>2</v>
      </c>
      <c r="G1" s="665" t="s">
        <v>3</v>
      </c>
      <c r="H1" s="665" t="s">
        <v>4</v>
      </c>
      <c r="I1" s="665" t="s">
        <v>5</v>
      </c>
      <c r="J1" s="665" t="s">
        <v>6</v>
      </c>
      <c r="K1" s="665" t="s">
        <v>7</v>
      </c>
      <c r="L1" s="665" t="s">
        <v>8</v>
      </c>
      <c r="M1" s="665" t="s">
        <v>33</v>
      </c>
      <c r="N1" s="665" t="s">
        <v>105</v>
      </c>
      <c r="O1" s="665" t="s">
        <v>9</v>
      </c>
      <c r="P1" s="665" t="s">
        <v>67</v>
      </c>
    </row>
    <row r="2" spans="1:16" x14ac:dyDescent="0.25">
      <c r="A2" s="741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  <c r="O2" s="666"/>
      <c r="P2" s="666"/>
    </row>
    <row r="3" spans="1:16" ht="16.5" x14ac:dyDescent="0.3">
      <c r="A3" s="518">
        <v>1</v>
      </c>
      <c r="B3" s="3" t="s">
        <v>1046</v>
      </c>
      <c r="C3" s="210">
        <v>45719</v>
      </c>
      <c r="D3" s="12" t="s">
        <v>27</v>
      </c>
      <c r="E3" s="307"/>
      <c r="F3" s="4">
        <v>45000</v>
      </c>
      <c r="G3" s="307"/>
      <c r="H3" s="4">
        <f>F3-G3</f>
        <v>45000</v>
      </c>
      <c r="I3" s="5">
        <v>565</v>
      </c>
      <c r="J3" s="5">
        <f>H3*I3</f>
        <v>25425000</v>
      </c>
      <c r="K3" s="5">
        <v>25425000</v>
      </c>
      <c r="L3" s="5">
        <f>J3-K3</f>
        <v>0</v>
      </c>
      <c r="M3" s="240"/>
      <c r="N3" s="5">
        <v>80000000</v>
      </c>
      <c r="O3" s="11">
        <v>45719</v>
      </c>
      <c r="P3" s="10" t="s">
        <v>481</v>
      </c>
    </row>
    <row r="4" spans="1:16" ht="16.5" x14ac:dyDescent="0.3">
      <c r="A4" s="518">
        <f>A3+1</f>
        <v>2</v>
      </c>
      <c r="B4" s="3" t="s">
        <v>1047</v>
      </c>
      <c r="C4" s="210">
        <v>45719</v>
      </c>
      <c r="D4" s="12" t="s">
        <v>27</v>
      </c>
      <c r="E4" s="307"/>
      <c r="F4" s="4">
        <v>45000</v>
      </c>
      <c r="G4" s="307"/>
      <c r="H4" s="4">
        <f>F4-G4</f>
        <v>45000</v>
      </c>
      <c r="I4" s="5">
        <v>565</v>
      </c>
      <c r="J4" s="5">
        <f>H4*I4</f>
        <v>25425000</v>
      </c>
      <c r="K4" s="5">
        <v>25425000</v>
      </c>
      <c r="L4" s="5">
        <f>J4-K4</f>
        <v>0</v>
      </c>
      <c r="M4" s="240"/>
      <c r="N4" s="5">
        <v>72550000</v>
      </c>
      <c r="O4" s="11">
        <v>45723</v>
      </c>
      <c r="P4" s="10"/>
    </row>
    <row r="5" spans="1:16" ht="16.5" x14ac:dyDescent="0.3">
      <c r="A5" s="518">
        <f t="shared" ref="A5:A10" si="0">A4+1</f>
        <v>3</v>
      </c>
      <c r="B5" s="3" t="s">
        <v>1048</v>
      </c>
      <c r="C5" s="210">
        <v>45719</v>
      </c>
      <c r="D5" s="12" t="s">
        <v>27</v>
      </c>
      <c r="E5" s="307"/>
      <c r="F5" s="4">
        <v>45000</v>
      </c>
      <c r="G5" s="307"/>
      <c r="H5" s="4">
        <f>F5-G5</f>
        <v>45000</v>
      </c>
      <c r="I5" s="5">
        <v>565</v>
      </c>
      <c r="J5" s="5">
        <f>H5*I5</f>
        <v>25425000</v>
      </c>
      <c r="K5" s="5">
        <v>25425000</v>
      </c>
      <c r="L5" s="5">
        <f>J5-K5</f>
        <v>0</v>
      </c>
      <c r="M5" s="119"/>
      <c r="N5" s="5"/>
      <c r="O5" s="11"/>
      <c r="P5" s="10"/>
    </row>
    <row r="6" spans="1:16" ht="16.5" x14ac:dyDescent="0.3">
      <c r="A6" s="518">
        <f t="shared" si="0"/>
        <v>4</v>
      </c>
      <c r="B6" s="3" t="s">
        <v>1049</v>
      </c>
      <c r="C6" s="210">
        <v>45719</v>
      </c>
      <c r="D6" s="12" t="s">
        <v>27</v>
      </c>
      <c r="E6" s="307"/>
      <c r="F6" s="4">
        <v>45000</v>
      </c>
      <c r="G6" s="307"/>
      <c r="H6" s="4">
        <f>F6-G6</f>
        <v>45000</v>
      </c>
      <c r="I6" s="5">
        <v>565</v>
      </c>
      <c r="J6" s="5">
        <f>H6*I6</f>
        <v>25425000</v>
      </c>
      <c r="K6" s="5">
        <v>25425000</v>
      </c>
      <c r="L6" s="5">
        <f>J6-K6</f>
        <v>0</v>
      </c>
      <c r="M6" s="13"/>
      <c r="N6" s="5"/>
      <c r="O6" s="11"/>
      <c r="P6" s="10"/>
    </row>
    <row r="7" spans="1:16" ht="16.5" x14ac:dyDescent="0.3">
      <c r="A7" s="518">
        <f t="shared" si="0"/>
        <v>5</v>
      </c>
      <c r="B7" s="3" t="s">
        <v>1052</v>
      </c>
      <c r="C7" s="210">
        <v>45719</v>
      </c>
      <c r="D7" s="12" t="s">
        <v>27</v>
      </c>
      <c r="E7" s="307"/>
      <c r="F7" s="4">
        <v>45000</v>
      </c>
      <c r="G7" s="307"/>
      <c r="H7" s="4">
        <f t="shared" ref="H7:H8" si="1">F7-G7</f>
        <v>45000</v>
      </c>
      <c r="I7" s="5">
        <v>565</v>
      </c>
      <c r="J7" s="5">
        <f t="shared" ref="J7:J8" si="2">H7*I7</f>
        <v>25425000</v>
      </c>
      <c r="K7" s="5">
        <v>25425000</v>
      </c>
      <c r="L7" s="5">
        <f t="shared" ref="L7:L8" si="3">J7-K7</f>
        <v>0</v>
      </c>
      <c r="M7" s="13"/>
      <c r="N7" s="307"/>
      <c r="O7" s="11"/>
      <c r="P7" s="10"/>
    </row>
    <row r="8" spans="1:16" ht="16.5" x14ac:dyDescent="0.3">
      <c r="A8" s="518">
        <f t="shared" si="0"/>
        <v>6</v>
      </c>
      <c r="B8" s="3" t="s">
        <v>1053</v>
      </c>
      <c r="C8" s="210">
        <v>45719</v>
      </c>
      <c r="D8" s="12" t="s">
        <v>27</v>
      </c>
      <c r="E8" s="307"/>
      <c r="F8" s="4">
        <v>45000</v>
      </c>
      <c r="G8" s="307"/>
      <c r="H8" s="4">
        <f t="shared" si="1"/>
        <v>45000</v>
      </c>
      <c r="I8" s="5">
        <v>565</v>
      </c>
      <c r="J8" s="5">
        <f t="shared" si="2"/>
        <v>25425000</v>
      </c>
      <c r="K8" s="5">
        <v>25425000</v>
      </c>
      <c r="L8" s="5">
        <f t="shared" si="3"/>
        <v>0</v>
      </c>
      <c r="M8" s="13"/>
      <c r="N8" s="307"/>
      <c r="O8" s="10"/>
      <c r="P8" s="10"/>
    </row>
    <row r="9" spans="1:16" ht="16.5" x14ac:dyDescent="0.3">
      <c r="A9" s="518">
        <f t="shared" si="0"/>
        <v>7</v>
      </c>
      <c r="B9" s="3"/>
      <c r="C9" s="3"/>
      <c r="D9" s="6"/>
      <c r="E9" s="307"/>
      <c r="F9" s="4"/>
      <c r="G9" s="307"/>
      <c r="H9" s="4"/>
      <c r="I9" s="5"/>
      <c r="J9" s="5"/>
      <c r="K9" s="5"/>
      <c r="L9" s="5"/>
      <c r="M9" s="13"/>
      <c r="N9" s="307"/>
      <c r="O9" s="11"/>
      <c r="P9" s="10"/>
    </row>
    <row r="10" spans="1:16" ht="16.5" x14ac:dyDescent="0.3">
      <c r="A10" s="518">
        <f t="shared" si="0"/>
        <v>8</v>
      </c>
      <c r="B10" s="3"/>
      <c r="C10" s="3"/>
      <c r="D10" s="6"/>
      <c r="E10" s="307"/>
      <c r="F10" s="4"/>
      <c r="G10" s="307"/>
      <c r="H10" s="4"/>
      <c r="I10" s="5"/>
      <c r="J10" s="5"/>
      <c r="K10" s="5"/>
      <c r="L10" s="5"/>
      <c r="M10" s="13"/>
      <c r="N10" s="307"/>
      <c r="O10" s="11"/>
      <c r="P10" s="10"/>
    </row>
    <row r="13" spans="1:16" x14ac:dyDescent="0.25">
      <c r="M13" s="667" t="s">
        <v>28</v>
      </c>
      <c r="N13" s="668">
        <f>SUM(J3:J10)</f>
        <v>152550000</v>
      </c>
      <c r="O13" s="668"/>
    </row>
    <row r="14" spans="1:16" x14ac:dyDescent="0.25">
      <c r="M14" s="667"/>
      <c r="N14" s="668"/>
      <c r="O14" s="668"/>
    </row>
    <row r="16" spans="1:16" x14ac:dyDescent="0.25">
      <c r="M16" s="667" t="s">
        <v>29</v>
      </c>
      <c r="N16" s="668">
        <f>SUM(K3:K10)</f>
        <v>152550000</v>
      </c>
      <c r="O16" s="668" t="e">
        <f>#REF!+#REF!+#REF!+#REF!+#REF!+L1+L2+L3+L4+L5+L6+L7</f>
        <v>#REF!</v>
      </c>
    </row>
    <row r="17" spans="13:15" x14ac:dyDescent="0.25">
      <c r="M17" s="667"/>
      <c r="N17" s="668"/>
      <c r="O17" s="668"/>
    </row>
    <row r="19" spans="13:15" x14ac:dyDescent="0.25">
      <c r="M19" s="667" t="s">
        <v>8</v>
      </c>
      <c r="N19" s="668">
        <f>N13-N16</f>
        <v>0</v>
      </c>
      <c r="O19" s="668" t="e">
        <f>N13-O16</f>
        <v>#REF!</v>
      </c>
    </row>
    <row r="20" spans="13:15" x14ac:dyDescent="0.25">
      <c r="M20" s="667"/>
      <c r="N20" s="668"/>
      <c r="O20" s="668"/>
    </row>
  </sheetData>
  <mergeCells count="22">
    <mergeCell ref="M16:M17"/>
    <mergeCell ref="N16:O17"/>
    <mergeCell ref="M19:M20"/>
    <mergeCell ref="N19:O20"/>
    <mergeCell ref="M1:M2"/>
    <mergeCell ref="N1:N2"/>
    <mergeCell ref="O1:O2"/>
    <mergeCell ref="P1:P2"/>
    <mergeCell ref="M13:M14"/>
    <mergeCell ref="N13:O14"/>
    <mergeCell ref="G1:G2"/>
    <mergeCell ref="H1:H2"/>
    <mergeCell ref="I1:I2"/>
    <mergeCell ref="J1:J2"/>
    <mergeCell ref="K1:K2"/>
    <mergeCell ref="L1:L2"/>
    <mergeCell ref="F1:F2"/>
    <mergeCell ref="A1:A2"/>
    <mergeCell ref="B1:B2"/>
    <mergeCell ref="C1:C2"/>
    <mergeCell ref="D1:D2"/>
    <mergeCell ref="E1:E2"/>
  </mergeCells>
  <pageMargins left="0.7" right="0.7" top="0.75" bottom="0.75" header="0.3" footer="0.3"/>
  <pageSetup paperSize="9" scale="55" orientation="landscape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topLeftCell="A37" workbookViewId="0">
      <selection activeCell="G66" sqref="G66"/>
    </sheetView>
  </sheetViews>
  <sheetFormatPr baseColWidth="10" defaultRowHeight="15" x14ac:dyDescent="0.25"/>
  <cols>
    <col min="1" max="1" width="29.28515625" customWidth="1"/>
    <col min="5" max="5" width="20.5703125" customWidth="1"/>
    <col min="6" max="6" width="17.7109375" customWidth="1"/>
    <col min="7" max="7" width="20.5703125" customWidth="1"/>
    <col min="8" max="8" width="22.7109375" customWidth="1"/>
  </cols>
  <sheetData>
    <row r="1" spans="1:8" ht="15" customHeight="1" x14ac:dyDescent="0.25">
      <c r="A1" s="665" t="s">
        <v>0</v>
      </c>
      <c r="B1" s="665" t="s">
        <v>1</v>
      </c>
      <c r="C1" s="665" t="s">
        <v>2</v>
      </c>
      <c r="D1" s="665" t="s">
        <v>3</v>
      </c>
      <c r="E1" s="665" t="s">
        <v>4</v>
      </c>
      <c r="F1" s="665" t="s">
        <v>5</v>
      </c>
      <c r="G1" s="665" t="s">
        <v>6</v>
      </c>
      <c r="H1" s="665" t="s">
        <v>130</v>
      </c>
    </row>
    <row r="2" spans="1:8" ht="15" customHeight="1" x14ac:dyDescent="0.25">
      <c r="A2" s="666"/>
      <c r="B2" s="666"/>
      <c r="C2" s="666"/>
      <c r="D2" s="666"/>
      <c r="E2" s="666"/>
      <c r="F2" s="666"/>
      <c r="G2" s="666"/>
      <c r="H2" s="666"/>
    </row>
    <row r="3" spans="1:8" ht="16.5" x14ac:dyDescent="0.3">
      <c r="A3" s="3" t="s">
        <v>123</v>
      </c>
      <c r="B3" s="12" t="s">
        <v>27</v>
      </c>
      <c r="C3" s="4">
        <v>45000</v>
      </c>
      <c r="D3" s="1"/>
      <c r="E3" s="4">
        <f t="shared" ref="E3:E11" si="0">C3-D3</f>
        <v>45000</v>
      </c>
      <c r="F3" s="5">
        <v>45</v>
      </c>
      <c r="G3" s="5">
        <f t="shared" ref="G3:G11" si="1">E3*F3</f>
        <v>2025000</v>
      </c>
      <c r="H3" s="48" t="s">
        <v>131</v>
      </c>
    </row>
    <row r="4" spans="1:8" ht="16.5" x14ac:dyDescent="0.3">
      <c r="A4" s="3" t="s">
        <v>124</v>
      </c>
      <c r="B4" s="12" t="s">
        <v>27</v>
      </c>
      <c r="C4" s="4">
        <v>45000</v>
      </c>
      <c r="D4" s="1"/>
      <c r="E4" s="4">
        <f t="shared" si="0"/>
        <v>45000</v>
      </c>
      <c r="F4" s="5">
        <v>45</v>
      </c>
      <c r="G4" s="5">
        <f>E4*F4</f>
        <v>2025000</v>
      </c>
      <c r="H4" s="48" t="s">
        <v>131</v>
      </c>
    </row>
    <row r="5" spans="1:8" ht="16.5" x14ac:dyDescent="0.3">
      <c r="A5" s="3" t="s">
        <v>125</v>
      </c>
      <c r="B5" s="12" t="s">
        <v>27</v>
      </c>
      <c r="C5" s="4">
        <v>45000</v>
      </c>
      <c r="D5" s="1"/>
      <c r="E5" s="4">
        <f t="shared" si="0"/>
        <v>45000</v>
      </c>
      <c r="F5" s="5">
        <v>45</v>
      </c>
      <c r="G5" s="5">
        <f t="shared" si="1"/>
        <v>2025000</v>
      </c>
      <c r="H5" s="48" t="s">
        <v>131</v>
      </c>
    </row>
    <row r="6" spans="1:8" ht="16.5" x14ac:dyDescent="0.3">
      <c r="A6" s="3" t="s">
        <v>126</v>
      </c>
      <c r="B6" s="12" t="s">
        <v>27</v>
      </c>
      <c r="C6" s="4">
        <v>45000</v>
      </c>
      <c r="D6" s="1"/>
      <c r="E6" s="4">
        <f t="shared" si="0"/>
        <v>45000</v>
      </c>
      <c r="F6" s="5">
        <v>45</v>
      </c>
      <c r="G6" s="5">
        <f t="shared" si="1"/>
        <v>2025000</v>
      </c>
      <c r="H6" s="48" t="s">
        <v>131</v>
      </c>
    </row>
    <row r="7" spans="1:8" ht="16.5" x14ac:dyDescent="0.3">
      <c r="A7" s="3" t="s">
        <v>127</v>
      </c>
      <c r="B7" s="12" t="s">
        <v>27</v>
      </c>
      <c r="C7" s="4">
        <v>45000</v>
      </c>
      <c r="D7" s="1"/>
      <c r="E7" s="4">
        <f t="shared" si="0"/>
        <v>45000</v>
      </c>
      <c r="F7" s="5">
        <v>45</v>
      </c>
      <c r="G7" s="5">
        <f t="shared" si="1"/>
        <v>2025000</v>
      </c>
      <c r="H7" s="48" t="s">
        <v>131</v>
      </c>
    </row>
    <row r="8" spans="1:8" ht="16.5" x14ac:dyDescent="0.3">
      <c r="A8" s="3" t="s">
        <v>128</v>
      </c>
      <c r="B8" s="12" t="s">
        <v>27</v>
      </c>
      <c r="C8" s="4">
        <v>45000</v>
      </c>
      <c r="D8" s="1"/>
      <c r="E8" s="4">
        <f t="shared" si="0"/>
        <v>45000</v>
      </c>
      <c r="F8" s="5">
        <v>45</v>
      </c>
      <c r="G8" s="5">
        <f t="shared" si="1"/>
        <v>2025000</v>
      </c>
      <c r="H8" s="48" t="s">
        <v>131</v>
      </c>
    </row>
    <row r="9" spans="1:8" ht="16.5" x14ac:dyDescent="0.3">
      <c r="A9" s="3" t="s">
        <v>129</v>
      </c>
      <c r="B9" s="12" t="s">
        <v>27</v>
      </c>
      <c r="C9" s="4">
        <v>45000</v>
      </c>
      <c r="D9" s="1"/>
      <c r="E9" s="4">
        <f t="shared" si="0"/>
        <v>45000</v>
      </c>
      <c r="F9" s="5">
        <v>45</v>
      </c>
      <c r="G9" s="5">
        <f t="shared" si="1"/>
        <v>2025000</v>
      </c>
      <c r="H9" s="48" t="s">
        <v>131</v>
      </c>
    </row>
    <row r="10" spans="1:8" ht="16.5" x14ac:dyDescent="0.3">
      <c r="A10" s="3" t="s">
        <v>132</v>
      </c>
      <c r="B10" s="12" t="s">
        <v>27</v>
      </c>
      <c r="C10" s="4">
        <v>45000</v>
      </c>
      <c r="D10" s="1"/>
      <c r="E10" s="4">
        <f t="shared" si="0"/>
        <v>45000</v>
      </c>
      <c r="F10" s="5">
        <v>40</v>
      </c>
      <c r="G10" s="5">
        <f t="shared" si="1"/>
        <v>1800000</v>
      </c>
      <c r="H10" s="47" t="s">
        <v>31</v>
      </c>
    </row>
    <row r="11" spans="1:8" ht="16.5" x14ac:dyDescent="0.3">
      <c r="A11" s="3" t="s">
        <v>133</v>
      </c>
      <c r="B11" s="12" t="s">
        <v>27</v>
      </c>
      <c r="C11" s="4">
        <v>45000</v>
      </c>
      <c r="D11" s="1"/>
      <c r="E11" s="4">
        <f t="shared" si="0"/>
        <v>45000</v>
      </c>
      <c r="F11" s="5">
        <v>40</v>
      </c>
      <c r="G11" s="5">
        <f t="shared" si="1"/>
        <v>1800000</v>
      </c>
      <c r="H11" s="47" t="s">
        <v>31</v>
      </c>
    </row>
    <row r="12" spans="1:8" ht="16.5" x14ac:dyDescent="0.3">
      <c r="A12" s="3"/>
      <c r="B12" s="12"/>
      <c r="C12" s="4"/>
      <c r="D12" s="1"/>
      <c r="E12" s="4"/>
      <c r="F12" s="5"/>
      <c r="G12" s="5"/>
      <c r="H12" s="15"/>
    </row>
    <row r="13" spans="1:8" ht="16.5" x14ac:dyDescent="0.3">
      <c r="A13" s="3"/>
      <c r="B13" s="12"/>
      <c r="C13" s="4"/>
      <c r="D13" s="1"/>
      <c r="E13" s="4"/>
      <c r="F13" s="5"/>
      <c r="G13" s="5"/>
      <c r="H13" s="10"/>
    </row>
    <row r="14" spans="1:8" ht="16.5" x14ac:dyDescent="0.3">
      <c r="A14" s="3"/>
      <c r="B14" s="12"/>
      <c r="C14" s="4"/>
      <c r="D14" s="1"/>
      <c r="E14" s="4"/>
      <c r="F14" s="5"/>
      <c r="G14" s="5"/>
      <c r="H14" s="10"/>
    </row>
    <row r="15" spans="1:8" ht="16.5" x14ac:dyDescent="0.3">
      <c r="A15" s="3"/>
      <c r="B15" s="7"/>
      <c r="C15" s="4"/>
      <c r="D15" s="1"/>
      <c r="E15" s="4"/>
      <c r="F15" s="5"/>
      <c r="G15" s="5"/>
      <c r="H15" s="10"/>
    </row>
    <row r="16" spans="1:8" x14ac:dyDescent="0.25">
      <c r="A16" s="8"/>
      <c r="B16" s="1"/>
      <c r="C16" s="1"/>
      <c r="D16" s="1"/>
      <c r="E16" s="4"/>
      <c r="F16" s="5"/>
      <c r="G16" s="5"/>
      <c r="H16" s="10"/>
    </row>
    <row r="17" spans="1:8" x14ac:dyDescent="0.25">
      <c r="A17" s="8"/>
      <c r="B17" s="1"/>
      <c r="C17" s="1"/>
      <c r="D17" s="18">
        <f>D3+D4+D5+D6+D7+D8+D9+D10+D11+D12</f>
        <v>0</v>
      </c>
      <c r="E17" s="19">
        <f>E3+E4+E5+E6+E7+E8+E9+E10+E11+E12</f>
        <v>405000</v>
      </c>
      <c r="F17" s="5"/>
      <c r="G17" s="5"/>
      <c r="H17" s="10"/>
    </row>
    <row r="19" spans="1:8" x14ac:dyDescent="0.25">
      <c r="F19" s="665" t="s">
        <v>55</v>
      </c>
      <c r="G19" s="742">
        <f>G3+G4+G5+G6+G7+G8+G9+G10+G11+G12</f>
        <v>17775000</v>
      </c>
    </row>
    <row r="20" spans="1:8" x14ac:dyDescent="0.25">
      <c r="F20" s="666"/>
      <c r="G20" s="743"/>
    </row>
    <row r="24" spans="1:8" x14ac:dyDescent="0.25">
      <c r="A24" s="665" t="s">
        <v>0</v>
      </c>
      <c r="B24" s="665" t="s">
        <v>1</v>
      </c>
      <c r="C24" s="665" t="s">
        <v>2</v>
      </c>
      <c r="D24" s="665" t="s">
        <v>3</v>
      </c>
      <c r="E24" s="665" t="s">
        <v>4</v>
      </c>
      <c r="F24" s="665" t="s">
        <v>5</v>
      </c>
      <c r="G24" s="665" t="s">
        <v>6</v>
      </c>
      <c r="H24" s="665" t="s">
        <v>130</v>
      </c>
    </row>
    <row r="25" spans="1:8" x14ac:dyDescent="0.25">
      <c r="A25" s="666"/>
      <c r="B25" s="666"/>
      <c r="C25" s="666"/>
      <c r="D25" s="666"/>
      <c r="E25" s="666"/>
      <c r="F25" s="666"/>
      <c r="G25" s="666"/>
      <c r="H25" s="666"/>
    </row>
    <row r="26" spans="1:8" ht="16.5" x14ac:dyDescent="0.3">
      <c r="A26" s="3" t="s">
        <v>123</v>
      </c>
      <c r="B26" s="12" t="s">
        <v>27</v>
      </c>
      <c r="C26" s="4">
        <v>45000</v>
      </c>
      <c r="D26" s="100"/>
      <c r="E26" s="4">
        <f t="shared" ref="E26:E34" si="2">C26-D26</f>
        <v>45000</v>
      </c>
      <c r="F26" s="5">
        <v>45</v>
      </c>
      <c r="G26" s="5">
        <f>E26*F26</f>
        <v>2025000</v>
      </c>
      <c r="H26" s="48" t="s">
        <v>188</v>
      </c>
    </row>
    <row r="27" spans="1:8" ht="16.5" x14ac:dyDescent="0.3">
      <c r="A27" s="3" t="s">
        <v>124</v>
      </c>
      <c r="B27" s="12" t="s">
        <v>27</v>
      </c>
      <c r="C27" s="4">
        <v>45000</v>
      </c>
      <c r="D27" s="100"/>
      <c r="E27" s="4">
        <f t="shared" si="2"/>
        <v>45000</v>
      </c>
      <c r="F27" s="5">
        <v>45</v>
      </c>
      <c r="G27" s="5">
        <f>E27*F27</f>
        <v>2025000</v>
      </c>
      <c r="H27" s="48" t="s">
        <v>188</v>
      </c>
    </row>
    <row r="28" spans="1:8" ht="16.5" x14ac:dyDescent="0.3">
      <c r="A28" s="3" t="s">
        <v>125</v>
      </c>
      <c r="B28" s="12" t="s">
        <v>27</v>
      </c>
      <c r="C28" s="4">
        <v>45000</v>
      </c>
      <c r="D28" s="100"/>
      <c r="E28" s="4">
        <f t="shared" si="2"/>
        <v>45000</v>
      </c>
      <c r="F28" s="5">
        <v>45</v>
      </c>
      <c r="G28" s="5">
        <f t="shared" ref="G28:G34" si="3">E28*F28</f>
        <v>2025000</v>
      </c>
      <c r="H28" s="48" t="s">
        <v>188</v>
      </c>
    </row>
    <row r="29" spans="1:8" ht="16.5" x14ac:dyDescent="0.3">
      <c r="A29" s="3" t="s">
        <v>126</v>
      </c>
      <c r="B29" s="12" t="s">
        <v>27</v>
      </c>
      <c r="C29" s="4">
        <v>45000</v>
      </c>
      <c r="D29" s="100"/>
      <c r="E29" s="4">
        <f t="shared" si="2"/>
        <v>45000</v>
      </c>
      <c r="F29" s="5">
        <v>45</v>
      </c>
      <c r="G29" s="5">
        <f t="shared" si="3"/>
        <v>2025000</v>
      </c>
      <c r="H29" s="48" t="s">
        <v>188</v>
      </c>
    </row>
    <row r="30" spans="1:8" ht="16.5" x14ac:dyDescent="0.3">
      <c r="A30" s="3" t="s">
        <v>127</v>
      </c>
      <c r="B30" s="12" t="s">
        <v>27</v>
      </c>
      <c r="C30" s="4">
        <v>45000</v>
      </c>
      <c r="D30" s="100"/>
      <c r="E30" s="4">
        <f t="shared" si="2"/>
        <v>45000</v>
      </c>
      <c r="F30" s="5">
        <v>45</v>
      </c>
      <c r="G30" s="5">
        <f t="shared" si="3"/>
        <v>2025000</v>
      </c>
      <c r="H30" s="48" t="s">
        <v>188</v>
      </c>
    </row>
    <row r="31" spans="1:8" ht="16.5" x14ac:dyDescent="0.3">
      <c r="A31" s="3" t="s">
        <v>128</v>
      </c>
      <c r="B31" s="12" t="s">
        <v>27</v>
      </c>
      <c r="C31" s="4">
        <v>45000</v>
      </c>
      <c r="D31" s="100"/>
      <c r="E31" s="4">
        <f t="shared" si="2"/>
        <v>45000</v>
      </c>
      <c r="F31" s="5">
        <v>45</v>
      </c>
      <c r="G31" s="5">
        <f t="shared" si="3"/>
        <v>2025000</v>
      </c>
      <c r="H31" s="48" t="s">
        <v>188</v>
      </c>
    </row>
    <row r="32" spans="1:8" ht="16.5" x14ac:dyDescent="0.3">
      <c r="A32" s="3" t="s">
        <v>129</v>
      </c>
      <c r="B32" s="12" t="s">
        <v>27</v>
      </c>
      <c r="C32" s="4">
        <v>45000</v>
      </c>
      <c r="D32" s="100"/>
      <c r="E32" s="4">
        <f t="shared" si="2"/>
        <v>45000</v>
      </c>
      <c r="F32" s="5">
        <v>45</v>
      </c>
      <c r="G32" s="5">
        <f t="shared" si="3"/>
        <v>2025000</v>
      </c>
      <c r="H32" s="48" t="s">
        <v>188</v>
      </c>
    </row>
    <row r="33" spans="1:8" ht="16.5" x14ac:dyDescent="0.3">
      <c r="A33" s="3" t="s">
        <v>190</v>
      </c>
      <c r="B33" s="12" t="s">
        <v>27</v>
      </c>
      <c r="C33" s="4">
        <v>45000</v>
      </c>
      <c r="D33" s="100"/>
      <c r="E33" s="4">
        <f t="shared" si="2"/>
        <v>45000</v>
      </c>
      <c r="F33" s="5">
        <v>45</v>
      </c>
      <c r="G33" s="5">
        <f t="shared" si="3"/>
        <v>2025000</v>
      </c>
      <c r="H33" s="48" t="s">
        <v>188</v>
      </c>
    </row>
    <row r="34" spans="1:8" ht="16.5" x14ac:dyDescent="0.3">
      <c r="A34" s="3" t="s">
        <v>189</v>
      </c>
      <c r="B34" s="12" t="s">
        <v>27</v>
      </c>
      <c r="C34" s="4">
        <v>45000</v>
      </c>
      <c r="D34" s="100"/>
      <c r="E34" s="4">
        <f t="shared" si="2"/>
        <v>45000</v>
      </c>
      <c r="F34" s="5">
        <v>45</v>
      </c>
      <c r="G34" s="5">
        <f t="shared" si="3"/>
        <v>2025000</v>
      </c>
      <c r="H34" s="48" t="s">
        <v>188</v>
      </c>
    </row>
    <row r="35" spans="1:8" ht="16.5" x14ac:dyDescent="0.3">
      <c r="A35" s="3"/>
      <c r="B35" s="12"/>
      <c r="C35" s="4"/>
      <c r="D35" s="100"/>
      <c r="E35" s="4"/>
      <c r="F35" s="5"/>
      <c r="G35" s="5"/>
      <c r="H35" s="15"/>
    </row>
    <row r="36" spans="1:8" ht="16.5" x14ac:dyDescent="0.3">
      <c r="A36" s="3"/>
      <c r="B36" s="12"/>
      <c r="C36" s="4"/>
      <c r="D36" s="100"/>
      <c r="E36" s="4"/>
      <c r="F36" s="5"/>
      <c r="G36" s="5"/>
      <c r="H36" s="10"/>
    </row>
    <row r="37" spans="1:8" ht="16.5" x14ac:dyDescent="0.3">
      <c r="A37" s="3"/>
      <c r="B37" s="12"/>
      <c r="C37" s="4"/>
      <c r="D37" s="100"/>
      <c r="E37" s="4"/>
      <c r="F37" s="5"/>
      <c r="G37" s="5"/>
      <c r="H37" s="10"/>
    </row>
    <row r="38" spans="1:8" ht="16.5" x14ac:dyDescent="0.3">
      <c r="A38" s="3"/>
      <c r="B38" s="7"/>
      <c r="C38" s="4"/>
      <c r="D38" s="100"/>
      <c r="E38" s="4"/>
      <c r="F38" s="5"/>
      <c r="G38" s="5"/>
      <c r="H38" s="10"/>
    </row>
    <row r="39" spans="1:8" x14ac:dyDescent="0.25">
      <c r="A39" s="8"/>
      <c r="B39" s="100"/>
      <c r="C39" s="100"/>
      <c r="D39" s="100"/>
      <c r="E39" s="4"/>
      <c r="F39" s="5"/>
      <c r="G39" s="5"/>
      <c r="H39" s="10"/>
    </row>
    <row r="40" spans="1:8" x14ac:dyDescent="0.25">
      <c r="A40" s="8"/>
      <c r="B40" s="100"/>
      <c r="C40" s="100"/>
      <c r="D40" s="18">
        <f>D26+D27+D28+D29+D30+D31+D32+D33+D34+D35</f>
        <v>0</v>
      </c>
      <c r="E40" s="19">
        <f>E26+E27+E28+E29+E30+E31+E32+E33+E34+E35</f>
        <v>405000</v>
      </c>
      <c r="F40" s="5"/>
      <c r="G40" s="5"/>
      <c r="H40" s="10"/>
    </row>
    <row r="42" spans="1:8" x14ac:dyDescent="0.25">
      <c r="F42" s="665" t="s">
        <v>55</v>
      </c>
      <c r="G42" s="742">
        <f>G26+G27+G28+G29+G30+G31+G32+G33+G34+G35</f>
        <v>18225000</v>
      </c>
    </row>
    <row r="43" spans="1:8" x14ac:dyDescent="0.25">
      <c r="F43" s="666"/>
      <c r="G43" s="743"/>
    </row>
  </sheetData>
  <mergeCells count="20">
    <mergeCell ref="G1:G2"/>
    <mergeCell ref="H1:H2"/>
    <mergeCell ref="F19:F20"/>
    <mergeCell ref="G19:G20"/>
    <mergeCell ref="A1:A2"/>
    <mergeCell ref="B1:B2"/>
    <mergeCell ref="C1:C2"/>
    <mergeCell ref="D1:D2"/>
    <mergeCell ref="E1:E2"/>
    <mergeCell ref="F1:F2"/>
    <mergeCell ref="A24:A25"/>
    <mergeCell ref="B24:B25"/>
    <mergeCell ref="C24:C25"/>
    <mergeCell ref="D24:D25"/>
    <mergeCell ref="E24:E25"/>
    <mergeCell ref="F24:F25"/>
    <mergeCell ref="G24:G25"/>
    <mergeCell ref="H24:H25"/>
    <mergeCell ref="F42:F43"/>
    <mergeCell ref="G42:G43"/>
  </mergeCells>
  <pageMargins left="0.7" right="0.7" top="0.75" bottom="0.75" header="0.3" footer="0.3"/>
  <pageSetup paperSize="600" orientation="landscape" horizontalDpi="300" verticalDpi="300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9"/>
  <sheetViews>
    <sheetView workbookViewId="0">
      <selection activeCell="F16" sqref="F16"/>
    </sheetView>
  </sheetViews>
  <sheetFormatPr baseColWidth="10" defaultRowHeight="15" x14ac:dyDescent="0.25"/>
  <cols>
    <col min="1" max="1" width="28.140625" customWidth="1"/>
    <col min="2" max="2" width="9.28515625" customWidth="1"/>
    <col min="4" max="4" width="13" customWidth="1"/>
    <col min="5" max="5" width="20.5703125" customWidth="1"/>
    <col min="6" max="6" width="55.85546875" customWidth="1"/>
    <col min="7" max="7" width="20.5703125" customWidth="1"/>
    <col min="8" max="8" width="14.85546875" customWidth="1"/>
  </cols>
  <sheetData>
    <row r="1" spans="1:9" ht="15" customHeight="1" x14ac:dyDescent="0.25">
      <c r="A1" s="665" t="s">
        <v>0</v>
      </c>
      <c r="B1" s="665" t="s">
        <v>1</v>
      </c>
      <c r="C1" s="665" t="s">
        <v>2</v>
      </c>
      <c r="D1" s="665" t="s">
        <v>3</v>
      </c>
      <c r="E1" s="665" t="s">
        <v>4</v>
      </c>
      <c r="F1" s="665" t="s">
        <v>5</v>
      </c>
      <c r="G1" s="665" t="s">
        <v>6</v>
      </c>
      <c r="H1" s="665" t="s">
        <v>56</v>
      </c>
      <c r="I1" s="741" t="s">
        <v>57</v>
      </c>
    </row>
    <row r="2" spans="1:9" ht="15" customHeight="1" x14ac:dyDescent="0.25">
      <c r="A2" s="666"/>
      <c r="B2" s="666"/>
      <c r="C2" s="666"/>
      <c r="D2" s="666"/>
      <c r="E2" s="666"/>
      <c r="F2" s="666"/>
      <c r="G2" s="666"/>
      <c r="H2" s="666"/>
      <c r="I2" s="741"/>
    </row>
    <row r="3" spans="1:9" ht="16.5" customHeight="1" x14ac:dyDescent="0.3">
      <c r="A3" s="3" t="s">
        <v>45</v>
      </c>
      <c r="B3" s="12" t="s">
        <v>27</v>
      </c>
      <c r="C3" s="4">
        <v>45000</v>
      </c>
      <c r="D3" s="1">
        <v>170</v>
      </c>
      <c r="E3" s="4">
        <f>C3-D3</f>
        <v>44830</v>
      </c>
      <c r="F3" s="5">
        <v>680</v>
      </c>
      <c r="G3" s="5">
        <f t="shared" ref="G3:G12" si="0">E3*F3</f>
        <v>30484400</v>
      </c>
      <c r="H3" s="15">
        <v>50000000</v>
      </c>
      <c r="I3" s="17" t="s">
        <v>58</v>
      </c>
    </row>
    <row r="4" spans="1:9" ht="16.5" x14ac:dyDescent="0.3">
      <c r="A4" s="3" t="s">
        <v>46</v>
      </c>
      <c r="B4" s="12" t="s">
        <v>27</v>
      </c>
      <c r="C4" s="4">
        <v>45000</v>
      </c>
      <c r="D4" s="1">
        <v>230</v>
      </c>
      <c r="E4" s="4">
        <f>C4-D4</f>
        <v>44770</v>
      </c>
      <c r="F4" s="5">
        <v>680</v>
      </c>
      <c r="G4" s="5">
        <f>E4*F4</f>
        <v>30443600</v>
      </c>
      <c r="H4" s="15">
        <v>100000000</v>
      </c>
      <c r="I4" s="17" t="s">
        <v>58</v>
      </c>
    </row>
    <row r="5" spans="1:9" ht="16.5" x14ac:dyDescent="0.3">
      <c r="A5" s="3" t="s">
        <v>47</v>
      </c>
      <c r="B5" s="12" t="s">
        <v>27</v>
      </c>
      <c r="C5" s="4">
        <v>45000</v>
      </c>
      <c r="D5" s="1">
        <v>130</v>
      </c>
      <c r="E5" s="4">
        <f>C5-D5</f>
        <v>44870</v>
      </c>
      <c r="F5" s="5">
        <v>680</v>
      </c>
      <c r="G5" s="5">
        <f t="shared" si="0"/>
        <v>30511600</v>
      </c>
      <c r="H5" s="15">
        <v>50000000</v>
      </c>
      <c r="I5" s="17" t="s">
        <v>58</v>
      </c>
    </row>
    <row r="6" spans="1:9" ht="16.5" x14ac:dyDescent="0.3">
      <c r="A6" s="3" t="s">
        <v>49</v>
      </c>
      <c r="B6" s="12" t="s">
        <v>27</v>
      </c>
      <c r="C6" s="4">
        <v>45000</v>
      </c>
      <c r="D6" s="1">
        <v>150</v>
      </c>
      <c r="E6" s="4">
        <f>C6-D6</f>
        <v>44850</v>
      </c>
      <c r="F6" s="5">
        <v>680</v>
      </c>
      <c r="G6" s="5">
        <f t="shared" si="0"/>
        <v>30498000</v>
      </c>
      <c r="H6" s="15">
        <v>80000000</v>
      </c>
      <c r="I6" s="17" t="s">
        <v>59</v>
      </c>
    </row>
    <row r="7" spans="1:9" ht="16.5" x14ac:dyDescent="0.3">
      <c r="A7" s="3" t="s">
        <v>48</v>
      </c>
      <c r="B7" s="12" t="s">
        <v>27</v>
      </c>
      <c r="C7" s="4">
        <v>45000</v>
      </c>
      <c r="D7" s="1">
        <v>155</v>
      </c>
      <c r="E7" s="4">
        <f t="shared" ref="E7:E12" si="1">C7-D7</f>
        <v>44845</v>
      </c>
      <c r="F7" s="5">
        <v>680</v>
      </c>
      <c r="G7" s="5">
        <f t="shared" si="0"/>
        <v>30494600</v>
      </c>
      <c r="H7" s="15"/>
      <c r="I7" s="10"/>
    </row>
    <row r="8" spans="1:9" ht="16.5" x14ac:dyDescent="0.3">
      <c r="A8" s="3" t="s">
        <v>50</v>
      </c>
      <c r="B8" s="12" t="s">
        <v>27</v>
      </c>
      <c r="C8" s="4">
        <v>45000</v>
      </c>
      <c r="D8" s="1">
        <v>150</v>
      </c>
      <c r="E8" s="4">
        <f t="shared" si="1"/>
        <v>44850</v>
      </c>
      <c r="F8" s="5">
        <v>680</v>
      </c>
      <c r="G8" s="5">
        <f t="shared" si="0"/>
        <v>30498000</v>
      </c>
      <c r="H8" s="15"/>
      <c r="I8" s="10"/>
    </row>
    <row r="9" spans="1:9" ht="16.5" x14ac:dyDescent="0.3">
      <c r="A9" s="3" t="s">
        <v>51</v>
      </c>
      <c r="B9" s="12" t="s">
        <v>27</v>
      </c>
      <c r="C9" s="4">
        <v>45000</v>
      </c>
      <c r="D9" s="1">
        <v>105</v>
      </c>
      <c r="E9" s="4">
        <f t="shared" si="1"/>
        <v>44895</v>
      </c>
      <c r="F9" s="5">
        <v>680</v>
      </c>
      <c r="G9" s="5">
        <f t="shared" si="0"/>
        <v>30528600</v>
      </c>
      <c r="H9" s="15"/>
      <c r="I9" s="10"/>
    </row>
    <row r="10" spans="1:9" ht="16.5" x14ac:dyDescent="0.3">
      <c r="A10" s="3" t="s">
        <v>52</v>
      </c>
      <c r="B10" s="12" t="s">
        <v>27</v>
      </c>
      <c r="C10" s="4">
        <v>45000</v>
      </c>
      <c r="D10" s="1">
        <v>160</v>
      </c>
      <c r="E10" s="4">
        <f t="shared" si="1"/>
        <v>44840</v>
      </c>
      <c r="F10" s="5">
        <v>680</v>
      </c>
      <c r="G10" s="5">
        <f t="shared" si="0"/>
        <v>30491200</v>
      </c>
      <c r="H10" s="15"/>
      <c r="I10" s="10"/>
    </row>
    <row r="11" spans="1:9" ht="16.5" x14ac:dyDescent="0.3">
      <c r="A11" s="3" t="s">
        <v>53</v>
      </c>
      <c r="B11" s="12" t="s">
        <v>27</v>
      </c>
      <c r="C11" s="4">
        <v>45000</v>
      </c>
      <c r="D11" s="1">
        <v>140</v>
      </c>
      <c r="E11" s="4">
        <f t="shared" si="1"/>
        <v>44860</v>
      </c>
      <c r="F11" s="5">
        <v>680</v>
      </c>
      <c r="G11" s="5">
        <f t="shared" si="0"/>
        <v>30504800</v>
      </c>
      <c r="H11" s="15"/>
      <c r="I11" s="10"/>
    </row>
    <row r="12" spans="1:9" ht="16.5" x14ac:dyDescent="0.3">
      <c r="A12" s="3" t="s">
        <v>54</v>
      </c>
      <c r="B12" s="12" t="s">
        <v>27</v>
      </c>
      <c r="C12" s="4">
        <v>45000</v>
      </c>
      <c r="D12" s="1">
        <v>180</v>
      </c>
      <c r="E12" s="4">
        <f t="shared" si="1"/>
        <v>44820</v>
      </c>
      <c r="F12" s="5">
        <v>680</v>
      </c>
      <c r="G12" s="5">
        <f t="shared" si="0"/>
        <v>30477600</v>
      </c>
      <c r="H12" s="15"/>
      <c r="I12" s="10"/>
    </row>
    <row r="13" spans="1:9" ht="16.5" x14ac:dyDescent="0.3">
      <c r="A13" s="3"/>
      <c r="B13" s="12"/>
      <c r="C13" s="4"/>
      <c r="D13" s="1"/>
      <c r="E13" s="4"/>
      <c r="F13" s="5"/>
      <c r="G13" s="5"/>
      <c r="H13" s="10"/>
      <c r="I13" s="10"/>
    </row>
    <row r="14" spans="1:9" ht="16.5" x14ac:dyDescent="0.3">
      <c r="A14" s="3"/>
      <c r="B14" s="12"/>
      <c r="C14" s="4"/>
      <c r="D14" s="1"/>
      <c r="E14" s="4"/>
      <c r="F14" s="5"/>
      <c r="G14" s="5"/>
      <c r="H14" s="10"/>
      <c r="I14" s="10"/>
    </row>
    <row r="15" spans="1:9" ht="16.5" x14ac:dyDescent="0.3">
      <c r="A15" s="3"/>
      <c r="B15" s="7"/>
      <c r="C15" s="4"/>
      <c r="D15" s="1"/>
      <c r="E15" s="4"/>
      <c r="F15" s="5"/>
      <c r="G15" s="5"/>
      <c r="H15" s="10"/>
      <c r="I15" s="10"/>
    </row>
    <row r="16" spans="1:9" x14ac:dyDescent="0.25">
      <c r="A16" s="8"/>
      <c r="B16" s="1"/>
      <c r="C16" s="1"/>
      <c r="D16" s="1"/>
      <c r="E16" s="4"/>
      <c r="F16" s="5"/>
      <c r="G16" s="5"/>
      <c r="H16" s="10"/>
      <c r="I16" s="10"/>
    </row>
    <row r="17" spans="1:9" x14ac:dyDescent="0.25">
      <c r="A17" s="8"/>
      <c r="B17" s="1"/>
      <c r="C17" s="1"/>
      <c r="D17" s="18">
        <f>D3+D4+D5+D6+D7+D8+D9+D10+D11+D12</f>
        <v>1570</v>
      </c>
      <c r="E17" s="19">
        <f>E3+E4+E5+E6+E7+E8+E9+E10+E11+E12</f>
        <v>448430</v>
      </c>
      <c r="F17" s="5"/>
      <c r="G17" s="5"/>
      <c r="H17" s="10"/>
      <c r="I17" s="10"/>
    </row>
    <row r="19" spans="1:9" ht="15" customHeight="1" x14ac:dyDescent="0.25">
      <c r="F19" s="665" t="s">
        <v>55</v>
      </c>
      <c r="G19" s="742">
        <f>G3+G4+G5+G6+G7+G8+G9+G10+G11+G12</f>
        <v>304932400</v>
      </c>
    </row>
    <row r="20" spans="1:9" ht="15" customHeight="1" x14ac:dyDescent="0.25">
      <c r="F20" s="666"/>
      <c r="G20" s="743"/>
    </row>
    <row r="21" spans="1:9" ht="15" customHeight="1" x14ac:dyDescent="0.25"/>
    <row r="22" spans="1:9" x14ac:dyDescent="0.25">
      <c r="F22" s="665" t="s">
        <v>60</v>
      </c>
      <c r="G22" s="742">
        <f>H3+H4+H5+H6+H7</f>
        <v>280000000</v>
      </c>
    </row>
    <row r="23" spans="1:9" ht="15" customHeight="1" x14ac:dyDescent="0.25">
      <c r="F23" s="666"/>
      <c r="G23" s="743"/>
    </row>
    <row r="24" spans="1:9" ht="15" customHeight="1" x14ac:dyDescent="0.25"/>
    <row r="25" spans="1:9" ht="15" customHeight="1" x14ac:dyDescent="0.25">
      <c r="F25" s="665" t="s">
        <v>62</v>
      </c>
      <c r="G25" s="742">
        <v>46800000</v>
      </c>
    </row>
    <row r="26" spans="1:9" ht="15" customHeight="1" x14ac:dyDescent="0.25">
      <c r="F26" s="666"/>
      <c r="G26" s="743"/>
    </row>
    <row r="27" spans="1:9" ht="15" customHeight="1" x14ac:dyDescent="0.25"/>
    <row r="28" spans="1:9" ht="15" customHeight="1" x14ac:dyDescent="0.25">
      <c r="F28" s="665" t="s">
        <v>134</v>
      </c>
      <c r="G28" s="742">
        <v>17775000</v>
      </c>
    </row>
    <row r="29" spans="1:9" ht="15" customHeight="1" x14ac:dyDescent="0.25">
      <c r="F29" s="666"/>
      <c r="G29" s="743"/>
    </row>
    <row r="30" spans="1:9" ht="15" customHeight="1" x14ac:dyDescent="0.25"/>
    <row r="31" spans="1:9" ht="15" customHeight="1" x14ac:dyDescent="0.25">
      <c r="F31" s="665" t="s">
        <v>106</v>
      </c>
      <c r="G31" s="742">
        <v>11180000</v>
      </c>
    </row>
    <row r="32" spans="1:9" ht="15" customHeight="1" x14ac:dyDescent="0.25">
      <c r="F32" s="666"/>
      <c r="G32" s="743"/>
    </row>
    <row r="33" spans="6:8" ht="15" customHeight="1" x14ac:dyDescent="0.25"/>
    <row r="34" spans="6:8" x14ac:dyDescent="0.25">
      <c r="F34" s="665" t="s">
        <v>8</v>
      </c>
      <c r="G34" s="742">
        <f>G19-G22+G25-G31+G28</f>
        <v>78327400</v>
      </c>
    </row>
    <row r="35" spans="6:8" ht="15" customHeight="1" x14ac:dyDescent="0.25">
      <c r="F35" s="666"/>
      <c r="G35" s="743"/>
    </row>
    <row r="36" spans="6:8" ht="15" customHeight="1" x14ac:dyDescent="0.25"/>
    <row r="37" spans="6:8" x14ac:dyDescent="0.25">
      <c r="H37" t="s">
        <v>35</v>
      </c>
    </row>
    <row r="38" spans="6:8" ht="15" customHeight="1" x14ac:dyDescent="0.25"/>
    <row r="39" spans="6:8" ht="15" customHeight="1" x14ac:dyDescent="0.25"/>
  </sheetData>
  <mergeCells count="21">
    <mergeCell ref="A1:A2"/>
    <mergeCell ref="B1:B2"/>
    <mergeCell ref="C1:C2"/>
    <mergeCell ref="D1:D2"/>
    <mergeCell ref="E1:E2"/>
    <mergeCell ref="F34:F35"/>
    <mergeCell ref="G34:G35"/>
    <mergeCell ref="I1:I2"/>
    <mergeCell ref="F19:F20"/>
    <mergeCell ref="G19:G20"/>
    <mergeCell ref="F22:F23"/>
    <mergeCell ref="G22:G23"/>
    <mergeCell ref="H1:H2"/>
    <mergeCell ref="F1:F2"/>
    <mergeCell ref="G1:G2"/>
    <mergeCell ref="F25:F26"/>
    <mergeCell ref="G25:G26"/>
    <mergeCell ref="F31:F32"/>
    <mergeCell ref="G31:G32"/>
    <mergeCell ref="F28:F29"/>
    <mergeCell ref="G28:G29"/>
  </mergeCells>
  <pageMargins left="0.19685039370078741" right="0.19685039370078741" top="0.74803149606299213" bottom="0.74803149606299213" header="0.31496062992125984" footer="0.31496062992125984"/>
  <pageSetup paperSize="9" scale="60" orientation="landscape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4"/>
  <sheetViews>
    <sheetView topLeftCell="A7" workbookViewId="0">
      <selection activeCell="C25" sqref="C25"/>
    </sheetView>
  </sheetViews>
  <sheetFormatPr baseColWidth="10" defaultRowHeight="15" x14ac:dyDescent="0.25"/>
  <cols>
    <col min="1" max="1" width="27.7109375" customWidth="1"/>
    <col min="2" max="2" width="21.5703125" customWidth="1"/>
  </cols>
  <sheetData>
    <row r="2" spans="1:6" ht="15" customHeight="1" x14ac:dyDescent="0.25">
      <c r="A2" s="649" t="s">
        <v>67</v>
      </c>
      <c r="B2" s="649" t="s">
        <v>107</v>
      </c>
      <c r="C2" s="653" t="s">
        <v>105</v>
      </c>
      <c r="D2" s="654"/>
      <c r="E2" s="10"/>
      <c r="F2" s="10"/>
    </row>
    <row r="3" spans="1:6" ht="15" customHeight="1" x14ac:dyDescent="0.25">
      <c r="A3" s="650"/>
      <c r="B3" s="650"/>
      <c r="C3" s="655"/>
      <c r="D3" s="656"/>
      <c r="E3" s="10"/>
      <c r="F3" s="10"/>
    </row>
    <row r="4" spans="1:6" x14ac:dyDescent="0.25">
      <c r="A4" s="10" t="s">
        <v>287</v>
      </c>
      <c r="B4" s="15">
        <v>160718550</v>
      </c>
      <c r="C4" s="678">
        <v>32000000</v>
      </c>
      <c r="D4" s="679"/>
      <c r="E4" s="10"/>
      <c r="F4" s="10"/>
    </row>
    <row r="5" spans="1:6" x14ac:dyDescent="0.25">
      <c r="A5" s="10" t="s">
        <v>288</v>
      </c>
      <c r="B5" s="15">
        <v>158868400</v>
      </c>
      <c r="C5" s="678">
        <v>3900000</v>
      </c>
      <c r="D5" s="679"/>
      <c r="E5" s="10"/>
      <c r="F5" s="10"/>
    </row>
    <row r="6" spans="1:6" x14ac:dyDescent="0.25">
      <c r="A6" s="10" t="s">
        <v>289</v>
      </c>
      <c r="B6" s="15">
        <v>44492500</v>
      </c>
      <c r="C6" s="678">
        <v>20917350</v>
      </c>
      <c r="D6" s="679"/>
      <c r="E6" s="10"/>
      <c r="F6" s="10"/>
    </row>
    <row r="7" spans="1:6" x14ac:dyDescent="0.25">
      <c r="A7" s="10" t="s">
        <v>290</v>
      </c>
      <c r="B7" s="15">
        <v>14175000</v>
      </c>
      <c r="C7" s="678"/>
      <c r="D7" s="679"/>
      <c r="E7" s="10"/>
      <c r="F7" s="10"/>
    </row>
    <row r="8" spans="1:6" x14ac:dyDescent="0.25">
      <c r="A8" s="10"/>
      <c r="B8" s="10"/>
      <c r="C8" s="678"/>
      <c r="D8" s="679"/>
      <c r="E8" s="10"/>
      <c r="F8" s="10"/>
    </row>
    <row r="9" spans="1:6" x14ac:dyDescent="0.25">
      <c r="A9" s="10"/>
      <c r="B9" s="10"/>
      <c r="C9" s="678"/>
      <c r="D9" s="679"/>
      <c r="E9" s="10"/>
      <c r="F9" s="10"/>
    </row>
    <row r="10" spans="1:6" ht="15" customHeight="1" x14ac:dyDescent="0.25">
      <c r="A10" s="10"/>
      <c r="B10" s="649" t="s">
        <v>111</v>
      </c>
      <c r="C10" s="744">
        <f>(B4-B5-B6-B7)+C4+C5+C6</f>
        <v>0</v>
      </c>
      <c r="D10" s="745"/>
      <c r="E10" s="10"/>
      <c r="F10" s="10"/>
    </row>
    <row r="11" spans="1:6" ht="15" customHeight="1" x14ac:dyDescent="0.25">
      <c r="A11" s="10"/>
      <c r="B11" s="650"/>
      <c r="C11" s="746"/>
      <c r="D11" s="747"/>
      <c r="E11" s="10"/>
      <c r="F11" s="10"/>
    </row>
    <row r="15" spans="1:6" x14ac:dyDescent="0.25">
      <c r="A15" s="649" t="s">
        <v>67</v>
      </c>
      <c r="B15" s="649" t="s">
        <v>107</v>
      </c>
      <c r="C15" s="653" t="s">
        <v>105</v>
      </c>
      <c r="D15" s="654"/>
      <c r="E15" s="653" t="s">
        <v>9</v>
      </c>
    </row>
    <row r="16" spans="1:6" x14ac:dyDescent="0.25">
      <c r="A16" s="650"/>
      <c r="B16" s="650"/>
      <c r="C16" s="655"/>
      <c r="D16" s="656"/>
      <c r="E16" s="655"/>
    </row>
    <row r="17" spans="1:5" x14ac:dyDescent="0.25">
      <c r="A17" s="10" t="s">
        <v>355</v>
      </c>
      <c r="B17" s="15">
        <v>35074500</v>
      </c>
      <c r="C17" s="678">
        <v>19000000</v>
      </c>
      <c r="D17" s="679"/>
      <c r="E17" s="10" t="s">
        <v>354</v>
      </c>
    </row>
    <row r="18" spans="1:5" x14ac:dyDescent="0.25">
      <c r="A18" s="10" t="s">
        <v>79</v>
      </c>
      <c r="B18" s="15">
        <v>9200400</v>
      </c>
      <c r="C18" s="678">
        <v>6874100</v>
      </c>
      <c r="D18" s="679"/>
      <c r="E18" s="10" t="s">
        <v>359</v>
      </c>
    </row>
    <row r="19" spans="1:5" x14ac:dyDescent="0.25">
      <c r="A19" s="10"/>
      <c r="B19" s="15"/>
      <c r="C19" s="678"/>
      <c r="D19" s="679"/>
      <c r="E19" s="10"/>
    </row>
    <row r="20" spans="1:5" x14ac:dyDescent="0.25">
      <c r="A20" s="10"/>
      <c r="B20" s="15"/>
      <c r="C20" s="678"/>
      <c r="D20" s="679"/>
      <c r="E20" s="10"/>
    </row>
    <row r="21" spans="1:5" x14ac:dyDescent="0.25">
      <c r="A21" s="10"/>
      <c r="B21" s="10"/>
      <c r="C21" s="678"/>
      <c r="D21" s="679"/>
      <c r="E21" s="10"/>
    </row>
    <row r="22" spans="1:5" x14ac:dyDescent="0.25">
      <c r="A22" s="10"/>
      <c r="B22" s="10"/>
      <c r="C22" s="678"/>
      <c r="D22" s="679"/>
      <c r="E22" s="10"/>
    </row>
    <row r="23" spans="1:5" x14ac:dyDescent="0.25">
      <c r="A23" s="10"/>
      <c r="B23" s="649" t="s">
        <v>111</v>
      </c>
      <c r="C23" s="744">
        <f>(B17-B18)-C17-C18</f>
        <v>0</v>
      </c>
      <c r="D23" s="745"/>
      <c r="E23" s="10"/>
    </row>
    <row r="24" spans="1:5" x14ac:dyDescent="0.25">
      <c r="A24" s="10"/>
      <c r="B24" s="650"/>
      <c r="C24" s="746"/>
      <c r="D24" s="747"/>
      <c r="E24" s="10"/>
    </row>
  </sheetData>
  <mergeCells count="23">
    <mergeCell ref="B2:B3"/>
    <mergeCell ref="C2:D3"/>
    <mergeCell ref="A2:A3"/>
    <mergeCell ref="C6:D6"/>
    <mergeCell ref="C7:D7"/>
    <mergeCell ref="B10:B11"/>
    <mergeCell ref="C10:D11"/>
    <mergeCell ref="C4:D4"/>
    <mergeCell ref="C5:D5"/>
    <mergeCell ref="C8:D8"/>
    <mergeCell ref="C9:D9"/>
    <mergeCell ref="B23:B24"/>
    <mergeCell ref="C23:D24"/>
    <mergeCell ref="A15:A16"/>
    <mergeCell ref="B15:B16"/>
    <mergeCell ref="C15:D16"/>
    <mergeCell ref="C17:D17"/>
    <mergeCell ref="C18:D18"/>
    <mergeCell ref="E15:E16"/>
    <mergeCell ref="C19:D19"/>
    <mergeCell ref="C20:D20"/>
    <mergeCell ref="C21:D21"/>
    <mergeCell ref="C22:D22"/>
  </mergeCells>
  <pageMargins left="0.7" right="0.7" top="0.75" bottom="0.75" header="0.3" footer="0.3"/>
  <pageSetup scale="95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6"/>
  <sheetViews>
    <sheetView workbookViewId="0">
      <selection activeCell="H10" sqref="H10"/>
    </sheetView>
  </sheetViews>
  <sheetFormatPr baseColWidth="10" defaultRowHeight="15" x14ac:dyDescent="0.25"/>
  <cols>
    <col min="2" max="2" width="15.42578125" customWidth="1"/>
    <col min="3" max="3" width="14" customWidth="1"/>
    <col min="4" max="4" width="9.28515625" customWidth="1"/>
    <col min="5" max="5" width="15.28515625" customWidth="1"/>
    <col min="6" max="6" width="11" customWidth="1"/>
    <col min="7" max="7" width="13" customWidth="1"/>
    <col min="8" max="8" width="20.5703125" customWidth="1"/>
    <col min="9" max="9" width="8" customWidth="1"/>
    <col min="10" max="10" width="18.85546875" customWidth="1"/>
    <col min="11" max="11" width="15" customWidth="1"/>
    <col min="12" max="12" width="13.85546875" customWidth="1"/>
    <col min="13" max="13" width="8.28515625" customWidth="1"/>
    <col min="14" max="14" width="13.85546875" customWidth="1"/>
  </cols>
  <sheetData>
    <row r="1" spans="1:15" x14ac:dyDescent="0.25">
      <c r="A1" s="741" t="s">
        <v>281</v>
      </c>
      <c r="B1" s="741" t="s">
        <v>295</v>
      </c>
      <c r="C1" s="741" t="s">
        <v>0</v>
      </c>
      <c r="D1" s="741" t="s">
        <v>1</v>
      </c>
      <c r="E1" s="741" t="s">
        <v>24</v>
      </c>
      <c r="F1" s="741" t="s">
        <v>2</v>
      </c>
      <c r="G1" s="741" t="s">
        <v>3</v>
      </c>
      <c r="H1" s="741" t="s">
        <v>4</v>
      </c>
      <c r="I1" s="741" t="s">
        <v>5</v>
      </c>
      <c r="J1" s="741" t="s">
        <v>6</v>
      </c>
      <c r="K1" s="741" t="s">
        <v>7</v>
      </c>
      <c r="L1" s="741" t="s">
        <v>8</v>
      </c>
      <c r="M1" s="741" t="s">
        <v>33</v>
      </c>
      <c r="N1" s="741" t="s">
        <v>105</v>
      </c>
      <c r="O1" s="741" t="s">
        <v>9</v>
      </c>
    </row>
    <row r="2" spans="1:15" x14ac:dyDescent="0.25">
      <c r="A2" s="741"/>
      <c r="B2" s="741"/>
      <c r="C2" s="741"/>
      <c r="D2" s="741"/>
      <c r="E2" s="741"/>
      <c r="F2" s="741"/>
      <c r="G2" s="741"/>
      <c r="H2" s="741"/>
      <c r="I2" s="741"/>
      <c r="J2" s="741"/>
      <c r="K2" s="741"/>
      <c r="L2" s="741"/>
      <c r="M2" s="741"/>
      <c r="N2" s="741"/>
      <c r="O2" s="741"/>
    </row>
    <row r="3" spans="1:15" ht="16.5" x14ac:dyDescent="0.3">
      <c r="A3" s="166">
        <v>1</v>
      </c>
      <c r="B3" s="45">
        <v>45675</v>
      </c>
      <c r="C3" s="3" t="s">
        <v>61</v>
      </c>
      <c r="D3" s="6" t="s">
        <v>25</v>
      </c>
      <c r="E3" s="165"/>
      <c r="F3" s="4">
        <v>45000</v>
      </c>
      <c r="G3" s="165">
        <v>420</v>
      </c>
      <c r="H3" s="4">
        <f>F3-G3</f>
        <v>44580</v>
      </c>
      <c r="I3" s="5">
        <v>610</v>
      </c>
      <c r="J3" s="5">
        <f>H3*I3</f>
        <v>27193800</v>
      </c>
      <c r="K3" s="5">
        <v>27193800</v>
      </c>
      <c r="L3" s="5">
        <f>J3-K3</f>
        <v>0</v>
      </c>
      <c r="M3" s="13" t="s">
        <v>32</v>
      </c>
      <c r="N3" s="5">
        <v>27193800</v>
      </c>
      <c r="O3" s="11">
        <v>45685</v>
      </c>
    </row>
    <row r="4" spans="1:15" ht="16.5" x14ac:dyDescent="0.3">
      <c r="A4" s="166">
        <f>A3+1</f>
        <v>2</v>
      </c>
      <c r="B4" s="45">
        <v>45770</v>
      </c>
      <c r="C4" s="3" t="s">
        <v>1203</v>
      </c>
      <c r="D4" s="134" t="s">
        <v>27</v>
      </c>
      <c r="E4" s="165"/>
      <c r="F4" s="4">
        <v>9000</v>
      </c>
      <c r="G4" s="165"/>
      <c r="H4" s="4">
        <f>F4-G4</f>
        <v>9000</v>
      </c>
      <c r="I4" s="5">
        <v>610</v>
      </c>
      <c r="J4" s="5">
        <f>H4*I4</f>
        <v>5490000</v>
      </c>
      <c r="K4" s="5"/>
      <c r="L4" s="5">
        <f>J4-K4</f>
        <v>5490000</v>
      </c>
      <c r="M4" s="13"/>
      <c r="N4" s="5"/>
      <c r="O4" s="11"/>
    </row>
    <row r="5" spans="1:15" ht="16.5" x14ac:dyDescent="0.3">
      <c r="A5" s="166">
        <f>A4+1</f>
        <v>3</v>
      </c>
      <c r="B5" s="166"/>
      <c r="C5" s="3"/>
      <c r="D5" s="134"/>
      <c r="E5" s="201"/>
      <c r="F5" s="4"/>
      <c r="G5" s="166"/>
      <c r="H5" s="4"/>
      <c r="I5" s="5"/>
      <c r="J5" s="5"/>
      <c r="K5" s="10"/>
      <c r="L5" s="5"/>
      <c r="M5" s="10"/>
      <c r="N5" s="5"/>
      <c r="O5" s="10"/>
    </row>
    <row r="6" spans="1:15" ht="16.5" x14ac:dyDescent="0.3">
      <c r="A6" s="166">
        <f>A5+1</f>
        <v>4</v>
      </c>
      <c r="B6" s="166"/>
      <c r="C6" s="3"/>
      <c r="D6" s="134"/>
      <c r="E6" s="10"/>
      <c r="F6" s="4"/>
      <c r="G6" s="10"/>
      <c r="H6" s="4"/>
      <c r="I6" s="5"/>
      <c r="J6" s="5"/>
      <c r="K6" s="10"/>
      <c r="L6" s="5"/>
      <c r="M6" s="10"/>
      <c r="N6" s="10"/>
      <c r="O6" s="10"/>
    </row>
    <row r="9" spans="1:15" ht="15.75" customHeight="1" x14ac:dyDescent="0.25">
      <c r="K9" s="667" t="s">
        <v>28</v>
      </c>
      <c r="L9" s="668">
        <f>SUM(J3:J6)</f>
        <v>32683800</v>
      </c>
      <c r="M9" s="668"/>
    </row>
    <row r="10" spans="1:15" ht="15.75" customHeight="1" x14ac:dyDescent="0.25">
      <c r="K10" s="667"/>
      <c r="L10" s="668"/>
      <c r="M10" s="668"/>
    </row>
    <row r="12" spans="1:15" ht="15.75" customHeight="1" x14ac:dyDescent="0.25">
      <c r="K12" s="667" t="s">
        <v>29</v>
      </c>
      <c r="L12" s="668">
        <f>SUM(K3:K6)</f>
        <v>27193800</v>
      </c>
      <c r="M12" s="668" t="e">
        <f>M5+M6+#REF!+#REF!+#REF!+#REF!+#REF!+#REF!+#REF!+#REF!</f>
        <v>#REF!</v>
      </c>
    </row>
    <row r="13" spans="1:15" ht="15.75" customHeight="1" x14ac:dyDescent="0.25">
      <c r="K13" s="667"/>
      <c r="L13" s="668"/>
      <c r="M13" s="668"/>
    </row>
    <row r="15" spans="1:15" ht="15.75" customHeight="1" x14ac:dyDescent="0.25">
      <c r="K15" s="667" t="s">
        <v>8</v>
      </c>
      <c r="L15" s="668">
        <f>L9-L12</f>
        <v>5490000</v>
      </c>
      <c r="M15" s="668" t="e">
        <f>L9-M12</f>
        <v>#REF!</v>
      </c>
    </row>
    <row r="16" spans="1:15" ht="15.75" customHeight="1" x14ac:dyDescent="0.25">
      <c r="K16" s="667"/>
      <c r="L16" s="668"/>
      <c r="M16" s="668"/>
    </row>
  </sheetData>
  <mergeCells count="21">
    <mergeCell ref="B1:B2"/>
    <mergeCell ref="K15:K16"/>
    <mergeCell ref="L9:M10"/>
    <mergeCell ref="L12:M13"/>
    <mergeCell ref="L15:M16"/>
    <mergeCell ref="O1:O2"/>
    <mergeCell ref="A1:A2"/>
    <mergeCell ref="K9:K10"/>
    <mergeCell ref="K12:K13"/>
    <mergeCell ref="I1:I2"/>
    <mergeCell ref="J1:J2"/>
    <mergeCell ref="K1:K2"/>
    <mergeCell ref="L1:L2"/>
    <mergeCell ref="M1:M2"/>
    <mergeCell ref="N1:N2"/>
    <mergeCell ref="C1:C2"/>
    <mergeCell ref="D1:D2"/>
    <mergeCell ref="E1:E2"/>
    <mergeCell ref="F1:F2"/>
    <mergeCell ref="G1:G2"/>
    <mergeCell ref="H1:H2"/>
  </mergeCells>
  <pageMargins left="0.7" right="0.7" top="0.75" bottom="0.75" header="0.3" footer="0.3"/>
  <pageSetup scale="60" orientation="landscape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"/>
  <sheetViews>
    <sheetView topLeftCell="A2" workbookViewId="0">
      <selection activeCell="I31" sqref="I31"/>
    </sheetView>
  </sheetViews>
  <sheetFormatPr baseColWidth="10" defaultRowHeight="15" x14ac:dyDescent="0.25"/>
  <sheetData>
    <row r="1" spans="1:6" ht="15" customHeight="1" x14ac:dyDescent="0.25">
      <c r="A1" s="653" t="s">
        <v>0</v>
      </c>
      <c r="B1" s="654"/>
      <c r="C1" s="653" t="s">
        <v>256</v>
      </c>
      <c r="D1" s="654"/>
      <c r="E1" s="653" t="s">
        <v>71</v>
      </c>
      <c r="F1" s="654"/>
    </row>
    <row r="2" spans="1:6" ht="15" customHeight="1" x14ac:dyDescent="0.25">
      <c r="A2" s="655"/>
      <c r="B2" s="656"/>
      <c r="C2" s="655"/>
      <c r="D2" s="656"/>
      <c r="E2" s="655"/>
      <c r="F2" s="656"/>
    </row>
    <row r="3" spans="1:6" x14ac:dyDescent="0.25">
      <c r="A3" s="756" t="s">
        <v>222</v>
      </c>
      <c r="B3" s="752"/>
      <c r="C3" s="751">
        <v>2025000</v>
      </c>
      <c r="D3" s="753"/>
      <c r="E3" s="751">
        <v>2025000</v>
      </c>
      <c r="F3" s="753"/>
    </row>
    <row r="4" spans="1:6" x14ac:dyDescent="0.25">
      <c r="A4" s="756" t="s">
        <v>61</v>
      </c>
      <c r="B4" s="752"/>
      <c r="C4" s="751">
        <v>2025000</v>
      </c>
      <c r="D4" s="753"/>
      <c r="E4" s="751">
        <f>E3+C4</f>
        <v>4050000</v>
      </c>
      <c r="F4" s="752"/>
    </row>
    <row r="5" spans="1:6" x14ac:dyDescent="0.25">
      <c r="A5" s="756" t="s">
        <v>249</v>
      </c>
      <c r="B5" s="752"/>
      <c r="C5" s="751">
        <v>2025000</v>
      </c>
      <c r="D5" s="753"/>
      <c r="E5" s="751">
        <f>E4+C5</f>
        <v>6075000</v>
      </c>
      <c r="F5" s="752"/>
    </row>
    <row r="6" spans="1:6" x14ac:dyDescent="0.25">
      <c r="A6" s="761" t="s">
        <v>412</v>
      </c>
      <c r="B6" s="758"/>
      <c r="C6" s="757">
        <v>2025000</v>
      </c>
      <c r="D6" s="760"/>
      <c r="E6" s="757">
        <f>6075000-C6</f>
        <v>4050000</v>
      </c>
      <c r="F6" s="758"/>
    </row>
    <row r="7" spans="1:6" x14ac:dyDescent="0.25">
      <c r="A7" s="761" t="s">
        <v>353</v>
      </c>
      <c r="B7" s="758"/>
      <c r="C7" s="751">
        <v>547500</v>
      </c>
      <c r="D7" s="753"/>
      <c r="E7" s="759">
        <f>E6+C7</f>
        <v>4597500</v>
      </c>
      <c r="F7" s="652"/>
    </row>
    <row r="8" spans="1:6" x14ac:dyDescent="0.25">
      <c r="A8" s="754" t="s">
        <v>419</v>
      </c>
      <c r="B8" s="755"/>
      <c r="C8" s="751">
        <v>114400</v>
      </c>
      <c r="D8" s="753"/>
      <c r="E8" s="759"/>
      <c r="F8" s="652"/>
    </row>
    <row r="9" spans="1:6" x14ac:dyDescent="0.25">
      <c r="A9" s="651"/>
      <c r="B9" s="652"/>
      <c r="C9" s="651"/>
      <c r="D9" s="652"/>
      <c r="E9" s="651"/>
      <c r="F9" s="652"/>
    </row>
    <row r="10" spans="1:6" x14ac:dyDescent="0.25">
      <c r="A10" s="651"/>
      <c r="B10" s="652"/>
      <c r="C10" s="651"/>
      <c r="D10" s="652"/>
      <c r="E10" s="651"/>
      <c r="F10" s="652"/>
    </row>
    <row r="11" spans="1:6" x14ac:dyDescent="0.25">
      <c r="A11" s="651"/>
      <c r="B11" s="652"/>
      <c r="C11" s="651"/>
      <c r="D11" s="652"/>
      <c r="E11" s="651"/>
      <c r="F11" s="652"/>
    </row>
    <row r="12" spans="1:6" x14ac:dyDescent="0.25">
      <c r="A12" s="651"/>
      <c r="B12" s="652"/>
      <c r="C12" s="651"/>
      <c r="D12" s="652"/>
      <c r="E12" s="651"/>
      <c r="F12" s="652"/>
    </row>
    <row r="13" spans="1:6" x14ac:dyDescent="0.25">
      <c r="A13" s="651"/>
      <c r="B13" s="652"/>
      <c r="C13" s="651"/>
      <c r="D13" s="652"/>
      <c r="E13" s="651"/>
      <c r="F13" s="652"/>
    </row>
    <row r="14" spans="1:6" x14ac:dyDescent="0.25">
      <c r="A14" s="651"/>
      <c r="B14" s="652"/>
      <c r="C14" s="651"/>
      <c r="D14" s="652"/>
      <c r="E14" s="751">
        <v>2535000</v>
      </c>
      <c r="F14" s="752"/>
    </row>
    <row r="15" spans="1:6" x14ac:dyDescent="0.25">
      <c r="A15" s="651"/>
      <c r="B15" s="652"/>
      <c r="C15" s="651"/>
      <c r="D15" s="652"/>
      <c r="E15" s="651"/>
      <c r="F15" s="652"/>
    </row>
    <row r="16" spans="1:6" x14ac:dyDescent="0.25">
      <c r="A16" s="651"/>
      <c r="B16" s="652"/>
      <c r="C16" s="748" t="s">
        <v>111</v>
      </c>
      <c r="D16" s="749"/>
      <c r="E16" s="750">
        <f>E7+E14-C8</f>
        <v>7018100</v>
      </c>
      <c r="F16" s="749"/>
    </row>
    <row r="17" spans="3:6" x14ac:dyDescent="0.25">
      <c r="C17" s="748" t="s">
        <v>71</v>
      </c>
      <c r="D17" s="749"/>
      <c r="E17" s="750">
        <f>E16-7018100</f>
        <v>0</v>
      </c>
      <c r="F17" s="749"/>
    </row>
  </sheetData>
  <mergeCells count="47">
    <mergeCell ref="C5:D5"/>
    <mergeCell ref="C6:D6"/>
    <mergeCell ref="A5:B5"/>
    <mergeCell ref="A6:B6"/>
    <mergeCell ref="A7:B7"/>
    <mergeCell ref="A8:B8"/>
    <mergeCell ref="A9:B9"/>
    <mergeCell ref="A1:B2"/>
    <mergeCell ref="C1:D2"/>
    <mergeCell ref="E1:F2"/>
    <mergeCell ref="A3:B3"/>
    <mergeCell ref="A4:B4"/>
    <mergeCell ref="C3:D3"/>
    <mergeCell ref="C4:D4"/>
    <mergeCell ref="C7:D7"/>
    <mergeCell ref="E3:F3"/>
    <mergeCell ref="E4:F4"/>
    <mergeCell ref="E5:F5"/>
    <mergeCell ref="E6:F6"/>
    <mergeCell ref="E7:F7"/>
    <mergeCell ref="E8:F8"/>
    <mergeCell ref="A11:B11"/>
    <mergeCell ref="A10:B10"/>
    <mergeCell ref="A16:B16"/>
    <mergeCell ref="C14:D14"/>
    <mergeCell ref="C15:D15"/>
    <mergeCell ref="C16:D16"/>
    <mergeCell ref="C12:D12"/>
    <mergeCell ref="A12:B12"/>
    <mergeCell ref="A13:B13"/>
    <mergeCell ref="A14:B14"/>
    <mergeCell ref="A15:B15"/>
    <mergeCell ref="C13:D13"/>
    <mergeCell ref="E9:F9"/>
    <mergeCell ref="C8:D8"/>
    <mergeCell ref="C9:D9"/>
    <mergeCell ref="C10:D10"/>
    <mergeCell ref="C11:D11"/>
    <mergeCell ref="C17:D17"/>
    <mergeCell ref="E17:F17"/>
    <mergeCell ref="E16:F16"/>
    <mergeCell ref="E10:F10"/>
    <mergeCell ref="E11:F11"/>
    <mergeCell ref="E12:F12"/>
    <mergeCell ref="E13:F13"/>
    <mergeCell ref="E14:F14"/>
    <mergeCell ref="E15:F15"/>
  </mergeCells>
  <pageMargins left="0.7" right="0.7" top="0.75" bottom="0.75" header="0.3" footer="0.3"/>
  <pageSetup orientation="landscape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7"/>
  <sheetViews>
    <sheetView topLeftCell="A4" workbookViewId="0">
      <selection activeCell="E28" sqref="E28"/>
    </sheetView>
  </sheetViews>
  <sheetFormatPr baseColWidth="10" defaultRowHeight="15" x14ac:dyDescent="0.25"/>
  <cols>
    <col min="1" max="3" width="9" customWidth="1"/>
    <col min="5" max="5" width="30" customWidth="1"/>
  </cols>
  <sheetData>
    <row r="1" spans="1:15" ht="15" customHeight="1" x14ac:dyDescent="0.25">
      <c r="A1" s="762" t="s">
        <v>292</v>
      </c>
      <c r="B1" s="727" t="s">
        <v>9</v>
      </c>
      <c r="C1" s="728"/>
      <c r="D1" s="727" t="s">
        <v>291</v>
      </c>
      <c r="E1" s="728"/>
      <c r="F1" s="727" t="s">
        <v>269</v>
      </c>
      <c r="G1" s="728"/>
      <c r="H1" s="727" t="s">
        <v>270</v>
      </c>
      <c r="I1" s="728"/>
      <c r="J1" s="727" t="s">
        <v>271</v>
      </c>
      <c r="K1" s="728"/>
      <c r="L1" s="727" t="s">
        <v>208</v>
      </c>
      <c r="M1" s="728"/>
      <c r="N1" s="727" t="s">
        <v>272</v>
      </c>
      <c r="O1" s="728"/>
    </row>
    <row r="2" spans="1:15" ht="15" customHeight="1" x14ac:dyDescent="0.25">
      <c r="A2" s="763"/>
      <c r="B2" s="729"/>
      <c r="C2" s="730"/>
      <c r="D2" s="729"/>
      <c r="E2" s="730"/>
      <c r="F2" s="729"/>
      <c r="G2" s="730"/>
      <c r="H2" s="729"/>
      <c r="I2" s="730"/>
      <c r="J2" s="729"/>
      <c r="K2" s="730"/>
      <c r="L2" s="729"/>
      <c r="M2" s="730"/>
      <c r="N2" s="729"/>
      <c r="O2" s="730"/>
    </row>
    <row r="3" spans="1:15" x14ac:dyDescent="0.25">
      <c r="A3" s="164">
        <v>1</v>
      </c>
      <c r="B3" s="651"/>
      <c r="C3" s="652"/>
      <c r="D3" s="766" t="s">
        <v>277</v>
      </c>
      <c r="E3" s="767"/>
      <c r="F3" s="739" t="s">
        <v>223</v>
      </c>
      <c r="G3" s="736"/>
      <c r="H3" s="740"/>
      <c r="I3" s="764"/>
      <c r="J3" s="735">
        <v>45000</v>
      </c>
      <c r="K3" s="765"/>
      <c r="L3" s="737"/>
      <c r="M3" s="738"/>
      <c r="N3" s="739"/>
      <c r="O3" s="736"/>
    </row>
    <row r="4" spans="1:15" x14ac:dyDescent="0.25">
      <c r="A4" s="164">
        <f>A3+1</f>
        <v>2</v>
      </c>
      <c r="B4" s="651"/>
      <c r="C4" s="652"/>
      <c r="D4" s="737" t="s">
        <v>48</v>
      </c>
      <c r="E4" s="738"/>
      <c r="F4" s="739" t="s">
        <v>45</v>
      </c>
      <c r="G4" s="736"/>
      <c r="H4" s="740"/>
      <c r="I4" s="764"/>
      <c r="J4" s="735">
        <v>45000</v>
      </c>
      <c r="K4" s="765"/>
      <c r="L4" s="737"/>
      <c r="M4" s="738"/>
      <c r="N4" s="739"/>
      <c r="O4" s="736"/>
    </row>
    <row r="5" spans="1:15" x14ac:dyDescent="0.25">
      <c r="A5" s="164">
        <f t="shared" ref="A5:A27" si="0">A4+1</f>
        <v>3</v>
      </c>
      <c r="B5" s="651"/>
      <c r="C5" s="652"/>
      <c r="D5" s="737" t="s">
        <v>473</v>
      </c>
      <c r="E5" s="738"/>
      <c r="F5" s="739" t="s">
        <v>170</v>
      </c>
      <c r="G5" s="736"/>
      <c r="H5" s="740">
        <v>45000</v>
      </c>
      <c r="I5" s="764"/>
      <c r="J5" s="735">
        <v>45000</v>
      </c>
      <c r="K5" s="765"/>
      <c r="L5" s="737"/>
      <c r="M5" s="738"/>
      <c r="N5" s="739"/>
      <c r="O5" s="736"/>
    </row>
    <row r="6" spans="1:15" x14ac:dyDescent="0.25">
      <c r="A6" s="164">
        <f t="shared" si="0"/>
        <v>4</v>
      </c>
      <c r="B6" s="651"/>
      <c r="C6" s="652"/>
      <c r="D6" s="737" t="s">
        <v>477</v>
      </c>
      <c r="E6" s="738"/>
      <c r="F6" s="739" t="s">
        <v>175</v>
      </c>
      <c r="G6" s="736"/>
      <c r="H6" s="740">
        <v>45000</v>
      </c>
      <c r="I6" s="764"/>
      <c r="J6" s="735">
        <v>45000</v>
      </c>
      <c r="K6" s="765"/>
      <c r="L6" s="737"/>
      <c r="M6" s="738"/>
      <c r="N6" s="739"/>
      <c r="O6" s="736"/>
    </row>
    <row r="7" spans="1:15" x14ac:dyDescent="0.25">
      <c r="A7" s="164">
        <f t="shared" si="0"/>
        <v>5</v>
      </c>
      <c r="B7" s="768">
        <v>45623</v>
      </c>
      <c r="C7" s="769"/>
      <c r="D7" s="737" t="s">
        <v>674</v>
      </c>
      <c r="E7" s="738"/>
      <c r="F7" s="739" t="s">
        <v>650</v>
      </c>
      <c r="G7" s="736"/>
      <c r="H7" s="740">
        <v>45000</v>
      </c>
      <c r="I7" s="764"/>
      <c r="J7" s="735">
        <v>45000</v>
      </c>
      <c r="K7" s="765"/>
      <c r="L7" s="737"/>
      <c r="M7" s="738"/>
      <c r="N7" s="739"/>
      <c r="O7" s="736"/>
    </row>
    <row r="8" spans="1:15" x14ac:dyDescent="0.25">
      <c r="A8" s="164">
        <f t="shared" si="0"/>
        <v>6</v>
      </c>
      <c r="B8" s="768">
        <v>45623</v>
      </c>
      <c r="C8" s="769"/>
      <c r="D8" s="737" t="s">
        <v>675</v>
      </c>
      <c r="E8" s="738"/>
      <c r="F8" s="739" t="s">
        <v>429</v>
      </c>
      <c r="G8" s="736"/>
      <c r="H8" s="740">
        <v>45000</v>
      </c>
      <c r="I8" s="764"/>
      <c r="J8" s="735">
        <v>45000</v>
      </c>
      <c r="K8" s="765"/>
      <c r="L8" s="737"/>
      <c r="M8" s="738"/>
      <c r="N8" s="739"/>
      <c r="O8" s="736"/>
    </row>
    <row r="9" spans="1:15" x14ac:dyDescent="0.25">
      <c r="A9" s="164">
        <f t="shared" si="0"/>
        <v>7</v>
      </c>
      <c r="B9" s="768">
        <v>45624</v>
      </c>
      <c r="C9" s="769"/>
      <c r="D9" s="737" t="s">
        <v>683</v>
      </c>
      <c r="E9" s="738"/>
      <c r="F9" s="739" t="s">
        <v>223</v>
      </c>
      <c r="G9" s="736"/>
      <c r="H9" s="740">
        <v>45000</v>
      </c>
      <c r="I9" s="764"/>
      <c r="J9" s="735">
        <v>45000</v>
      </c>
      <c r="K9" s="765"/>
      <c r="L9" s="737"/>
      <c r="M9" s="738"/>
      <c r="N9" s="739"/>
      <c r="O9" s="736"/>
    </row>
    <row r="10" spans="1:15" x14ac:dyDescent="0.25">
      <c r="A10" s="164">
        <f t="shared" si="0"/>
        <v>8</v>
      </c>
      <c r="B10" s="768">
        <v>45624</v>
      </c>
      <c r="C10" s="769"/>
      <c r="D10" s="737" t="s">
        <v>684</v>
      </c>
      <c r="E10" s="738"/>
      <c r="F10" s="739" t="s">
        <v>652</v>
      </c>
      <c r="G10" s="736"/>
      <c r="H10" s="740">
        <v>45000</v>
      </c>
      <c r="I10" s="764"/>
      <c r="J10" s="735">
        <v>45000</v>
      </c>
      <c r="K10" s="765"/>
      <c r="L10" s="737"/>
      <c r="M10" s="738"/>
      <c r="N10" s="739"/>
      <c r="O10" s="736"/>
    </row>
    <row r="11" spans="1:15" x14ac:dyDescent="0.25">
      <c r="A11" s="164">
        <f t="shared" si="0"/>
        <v>9</v>
      </c>
      <c r="B11" s="768">
        <v>45665</v>
      </c>
      <c r="C11" s="769"/>
      <c r="D11" s="737" t="s">
        <v>792</v>
      </c>
      <c r="E11" s="738"/>
      <c r="F11" s="739" t="s">
        <v>781</v>
      </c>
      <c r="G11" s="736"/>
      <c r="H11" s="740">
        <v>45000</v>
      </c>
      <c r="I11" s="764"/>
      <c r="J11" s="735">
        <v>45000</v>
      </c>
      <c r="K11" s="765"/>
      <c r="L11" s="737"/>
      <c r="M11" s="738"/>
      <c r="N11" s="739"/>
      <c r="O11" s="736"/>
    </row>
    <row r="12" spans="1:15" x14ac:dyDescent="0.25">
      <c r="A12" s="164">
        <f t="shared" si="0"/>
        <v>10</v>
      </c>
      <c r="B12" s="768">
        <v>45677</v>
      </c>
      <c r="C12" s="769"/>
      <c r="D12" s="737" t="s">
        <v>826</v>
      </c>
      <c r="E12" s="738"/>
      <c r="F12" s="739" t="s">
        <v>827</v>
      </c>
      <c r="G12" s="736"/>
      <c r="H12" s="740">
        <v>45000</v>
      </c>
      <c r="I12" s="764"/>
      <c r="J12" s="735">
        <v>45000</v>
      </c>
      <c r="K12" s="765"/>
      <c r="L12" s="737"/>
      <c r="M12" s="738"/>
      <c r="N12" s="739"/>
      <c r="O12" s="736"/>
    </row>
    <row r="13" spans="1:15" x14ac:dyDescent="0.25">
      <c r="A13" s="164">
        <f t="shared" si="0"/>
        <v>11</v>
      </c>
      <c r="B13" s="768">
        <v>45685</v>
      </c>
      <c r="C13" s="769"/>
      <c r="D13" s="737" t="s">
        <v>848</v>
      </c>
      <c r="E13" s="738"/>
      <c r="F13" s="739" t="s">
        <v>842</v>
      </c>
      <c r="G13" s="736"/>
      <c r="H13" s="740">
        <v>45000</v>
      </c>
      <c r="I13" s="764"/>
      <c r="J13" s="735">
        <v>45000</v>
      </c>
      <c r="K13" s="765"/>
      <c r="L13" s="737"/>
      <c r="M13" s="738"/>
      <c r="N13" s="739"/>
      <c r="O13" s="736"/>
    </row>
    <row r="14" spans="1:15" x14ac:dyDescent="0.25">
      <c r="A14" s="164">
        <f t="shared" si="0"/>
        <v>12</v>
      </c>
      <c r="B14" s="768">
        <v>45687</v>
      </c>
      <c r="C14" s="769"/>
      <c r="D14" s="737" t="s">
        <v>875</v>
      </c>
      <c r="E14" s="738"/>
      <c r="F14" s="739" t="s">
        <v>872</v>
      </c>
      <c r="G14" s="736"/>
      <c r="H14" s="740">
        <v>45000</v>
      </c>
      <c r="I14" s="764"/>
      <c r="J14" s="735">
        <v>45000</v>
      </c>
      <c r="K14" s="765"/>
      <c r="L14" s="737"/>
      <c r="M14" s="738"/>
      <c r="N14" s="739"/>
      <c r="O14" s="736"/>
    </row>
    <row r="15" spans="1:15" x14ac:dyDescent="0.25">
      <c r="A15" s="164">
        <f t="shared" si="0"/>
        <v>13</v>
      </c>
      <c r="B15" s="768">
        <v>45700</v>
      </c>
      <c r="C15" s="769"/>
      <c r="D15" s="737" t="s">
        <v>919</v>
      </c>
      <c r="E15" s="738"/>
      <c r="F15" s="739" t="s">
        <v>980</v>
      </c>
      <c r="G15" s="736"/>
      <c r="H15" s="740">
        <v>45000</v>
      </c>
      <c r="I15" s="764"/>
      <c r="J15" s="735" t="s">
        <v>985</v>
      </c>
      <c r="K15" s="765"/>
      <c r="L15" s="737"/>
      <c r="M15" s="738"/>
      <c r="N15" s="739"/>
      <c r="O15" s="736"/>
    </row>
    <row r="16" spans="1:15" x14ac:dyDescent="0.25">
      <c r="A16" s="164">
        <f t="shared" si="0"/>
        <v>14</v>
      </c>
      <c r="B16" s="768">
        <v>45700</v>
      </c>
      <c r="C16" s="769"/>
      <c r="D16" s="737" t="s">
        <v>920</v>
      </c>
      <c r="E16" s="738"/>
      <c r="F16" s="739" t="s">
        <v>981</v>
      </c>
      <c r="G16" s="736"/>
      <c r="H16" s="740">
        <v>45000</v>
      </c>
      <c r="I16" s="764"/>
      <c r="J16" s="735" t="s">
        <v>985</v>
      </c>
      <c r="K16" s="765"/>
      <c r="L16" s="737"/>
      <c r="M16" s="738"/>
      <c r="N16" s="739"/>
      <c r="O16" s="736"/>
    </row>
    <row r="17" spans="1:15" x14ac:dyDescent="0.25">
      <c r="A17" s="164">
        <f t="shared" si="0"/>
        <v>15</v>
      </c>
      <c r="B17" s="768">
        <v>45703</v>
      </c>
      <c r="C17" s="769"/>
      <c r="D17" s="737" t="s">
        <v>983</v>
      </c>
      <c r="E17" s="738"/>
      <c r="F17" s="739" t="s">
        <v>982</v>
      </c>
      <c r="G17" s="736"/>
      <c r="H17" s="740">
        <v>45000</v>
      </c>
      <c r="I17" s="764"/>
      <c r="J17" s="735" t="s">
        <v>985</v>
      </c>
      <c r="K17" s="765"/>
      <c r="L17" s="737"/>
      <c r="M17" s="738"/>
      <c r="N17" s="739"/>
      <c r="O17" s="736"/>
    </row>
    <row r="18" spans="1:15" x14ac:dyDescent="0.25">
      <c r="A18" s="164">
        <f t="shared" si="0"/>
        <v>16</v>
      </c>
      <c r="B18" s="768">
        <v>45709</v>
      </c>
      <c r="C18" s="769"/>
      <c r="D18" s="737" t="s">
        <v>1044</v>
      </c>
      <c r="E18" s="738"/>
      <c r="F18" s="739" t="s">
        <v>799</v>
      </c>
      <c r="G18" s="736"/>
      <c r="H18" s="740" t="s">
        <v>985</v>
      </c>
      <c r="I18" s="764"/>
      <c r="J18" s="735" t="s">
        <v>985</v>
      </c>
      <c r="K18" s="765"/>
      <c r="L18" s="737"/>
      <c r="M18" s="738"/>
      <c r="N18" s="739"/>
      <c r="O18" s="736"/>
    </row>
    <row r="19" spans="1:15" x14ac:dyDescent="0.25">
      <c r="A19" s="164">
        <f t="shared" si="0"/>
        <v>17</v>
      </c>
      <c r="B19" s="768">
        <v>45709</v>
      </c>
      <c r="C19" s="769"/>
      <c r="D19" s="737" t="s">
        <v>1020</v>
      </c>
      <c r="E19" s="738"/>
      <c r="F19" s="739" t="s">
        <v>978</v>
      </c>
      <c r="G19" s="736"/>
      <c r="H19" s="740" t="s">
        <v>985</v>
      </c>
      <c r="I19" s="764"/>
      <c r="J19" s="735" t="s">
        <v>985</v>
      </c>
      <c r="K19" s="765"/>
      <c r="L19" s="737"/>
      <c r="M19" s="738"/>
      <c r="N19" s="739"/>
      <c r="O19" s="736"/>
    </row>
    <row r="20" spans="1:15" x14ac:dyDescent="0.25">
      <c r="A20" s="164">
        <f t="shared" si="0"/>
        <v>18</v>
      </c>
      <c r="B20" s="768">
        <v>45712</v>
      </c>
      <c r="C20" s="769"/>
      <c r="D20" s="737" t="s">
        <v>1021</v>
      </c>
      <c r="E20" s="738"/>
      <c r="F20" s="739" t="s">
        <v>975</v>
      </c>
      <c r="G20" s="736"/>
      <c r="H20" s="740" t="s">
        <v>985</v>
      </c>
      <c r="I20" s="764"/>
      <c r="J20" s="735">
        <v>45000</v>
      </c>
      <c r="K20" s="765"/>
      <c r="L20" s="737"/>
      <c r="M20" s="738"/>
      <c r="N20" s="739"/>
      <c r="O20" s="736"/>
    </row>
    <row r="21" spans="1:15" x14ac:dyDescent="0.25">
      <c r="A21" s="525">
        <f t="shared" si="0"/>
        <v>19</v>
      </c>
      <c r="B21" s="768">
        <v>45713</v>
      </c>
      <c r="C21" s="769"/>
      <c r="D21" s="737" t="s">
        <v>1067</v>
      </c>
      <c r="E21" s="738"/>
      <c r="F21" s="739" t="s">
        <v>77</v>
      </c>
      <c r="G21" s="736"/>
      <c r="H21" s="740">
        <v>45000</v>
      </c>
      <c r="I21" s="764"/>
      <c r="J21" s="735">
        <v>45000</v>
      </c>
      <c r="K21" s="765"/>
      <c r="L21" s="737"/>
      <c r="M21" s="738"/>
      <c r="N21" s="739"/>
      <c r="O21" s="736"/>
    </row>
    <row r="22" spans="1:15" x14ac:dyDescent="0.25">
      <c r="A22" s="525">
        <f t="shared" si="0"/>
        <v>20</v>
      </c>
      <c r="B22" s="768">
        <v>45748</v>
      </c>
      <c r="C22" s="769"/>
      <c r="D22" s="737" t="s">
        <v>1204</v>
      </c>
      <c r="E22" s="738"/>
      <c r="F22" s="739" t="s">
        <v>1164</v>
      </c>
      <c r="G22" s="736"/>
      <c r="H22" s="740">
        <v>45000</v>
      </c>
      <c r="I22" s="764"/>
      <c r="J22" s="735">
        <v>45000</v>
      </c>
      <c r="K22" s="765"/>
      <c r="L22" s="737"/>
      <c r="M22" s="738"/>
      <c r="N22" s="739"/>
      <c r="O22" s="736"/>
    </row>
    <row r="23" spans="1:15" x14ac:dyDescent="0.25">
      <c r="A23" s="525">
        <f t="shared" si="0"/>
        <v>21</v>
      </c>
      <c r="B23" s="768">
        <v>45748</v>
      </c>
      <c r="C23" s="769"/>
      <c r="D23" s="737" t="s">
        <v>1165</v>
      </c>
      <c r="E23" s="738"/>
      <c r="F23" s="739" t="s">
        <v>1195</v>
      </c>
      <c r="G23" s="736"/>
      <c r="H23" s="740">
        <v>45000</v>
      </c>
      <c r="I23" s="764"/>
      <c r="J23" s="735">
        <v>45000</v>
      </c>
      <c r="K23" s="765"/>
      <c r="L23" s="737"/>
      <c r="M23" s="738"/>
      <c r="N23" s="739"/>
      <c r="O23" s="736"/>
    </row>
    <row r="24" spans="1:15" x14ac:dyDescent="0.25">
      <c r="A24" s="525">
        <f t="shared" si="0"/>
        <v>22</v>
      </c>
      <c r="B24" s="768">
        <v>45762</v>
      </c>
      <c r="C24" s="769"/>
      <c r="D24" s="737" t="s">
        <v>1229</v>
      </c>
      <c r="E24" s="738"/>
      <c r="F24" s="739" t="s">
        <v>1147</v>
      </c>
      <c r="G24" s="736"/>
      <c r="H24" s="740">
        <v>45000</v>
      </c>
      <c r="I24" s="764"/>
      <c r="J24" s="735">
        <v>45000</v>
      </c>
      <c r="K24" s="765"/>
      <c r="L24" s="737"/>
      <c r="M24" s="738"/>
      <c r="N24" s="739"/>
      <c r="O24" s="736"/>
    </row>
    <row r="25" spans="1:15" x14ac:dyDescent="0.25">
      <c r="A25" s="525">
        <f t="shared" si="0"/>
        <v>23</v>
      </c>
      <c r="B25" s="768">
        <v>45764</v>
      </c>
      <c r="C25" s="769"/>
      <c r="D25" s="737" t="s">
        <v>1238</v>
      </c>
      <c r="E25" s="738"/>
      <c r="F25" s="739" t="s">
        <v>1146</v>
      </c>
      <c r="G25" s="736"/>
      <c r="H25" s="740">
        <v>45000</v>
      </c>
      <c r="I25" s="764"/>
      <c r="J25" s="735">
        <v>45000</v>
      </c>
      <c r="K25" s="765"/>
      <c r="L25" s="737"/>
      <c r="M25" s="738"/>
      <c r="N25" s="739"/>
      <c r="O25" s="736"/>
    </row>
    <row r="26" spans="1:15" x14ac:dyDescent="0.25">
      <c r="A26" s="525">
        <f t="shared" si="0"/>
        <v>24</v>
      </c>
      <c r="B26" s="768">
        <v>45764</v>
      </c>
      <c r="C26" s="769"/>
      <c r="D26" s="737" t="s">
        <v>1239</v>
      </c>
      <c r="E26" s="738"/>
      <c r="F26" s="739" t="s">
        <v>1246</v>
      </c>
      <c r="G26" s="736"/>
      <c r="H26" s="740">
        <v>45000</v>
      </c>
      <c r="I26" s="764"/>
      <c r="J26" s="735">
        <v>45000</v>
      </c>
      <c r="K26" s="765"/>
      <c r="L26" s="737"/>
      <c r="M26" s="738"/>
      <c r="N26" s="739"/>
      <c r="O26" s="736"/>
    </row>
    <row r="27" spans="1:15" x14ac:dyDescent="0.25">
      <c r="A27" s="525">
        <f t="shared" si="0"/>
        <v>25</v>
      </c>
      <c r="B27" s="768"/>
      <c r="C27" s="769"/>
      <c r="D27" s="737"/>
      <c r="E27" s="738"/>
      <c r="F27" s="739"/>
      <c r="G27" s="736"/>
      <c r="H27" s="740"/>
      <c r="I27" s="764"/>
      <c r="J27" s="735"/>
      <c r="K27" s="765"/>
      <c r="L27" s="737"/>
      <c r="M27" s="738"/>
      <c r="N27" s="739"/>
      <c r="O27" s="736"/>
    </row>
  </sheetData>
  <mergeCells count="183">
    <mergeCell ref="J25:K25"/>
    <mergeCell ref="J26:K26"/>
    <mergeCell ref="J27:K27"/>
    <mergeCell ref="H22:I22"/>
    <mergeCell ref="H23:I23"/>
    <mergeCell ref="H24:I24"/>
    <mergeCell ref="H25:I25"/>
    <mergeCell ref="H26:I26"/>
    <mergeCell ref="H27:I27"/>
    <mergeCell ref="N25:O25"/>
    <mergeCell ref="N26:O26"/>
    <mergeCell ref="N27:O27"/>
    <mergeCell ref="L22:M22"/>
    <mergeCell ref="L23:M23"/>
    <mergeCell ref="L24:M24"/>
    <mergeCell ref="L25:M25"/>
    <mergeCell ref="L26:M26"/>
    <mergeCell ref="L27:M27"/>
    <mergeCell ref="H21:I21"/>
    <mergeCell ref="J21:K21"/>
    <mergeCell ref="L21:M21"/>
    <mergeCell ref="N21:O21"/>
    <mergeCell ref="N22:O22"/>
    <mergeCell ref="N23:O23"/>
    <mergeCell ref="N24:O24"/>
    <mergeCell ref="J22:K22"/>
    <mergeCell ref="J23:K23"/>
    <mergeCell ref="J24:K24"/>
    <mergeCell ref="B23:C23"/>
    <mergeCell ref="B24:C24"/>
    <mergeCell ref="B25:C25"/>
    <mergeCell ref="B26:C26"/>
    <mergeCell ref="B27:C27"/>
    <mergeCell ref="D21:E21"/>
    <mergeCell ref="F21:G21"/>
    <mergeCell ref="F22:G22"/>
    <mergeCell ref="F23:G23"/>
    <mergeCell ref="F24:G24"/>
    <mergeCell ref="F25:G25"/>
    <mergeCell ref="F26:G26"/>
    <mergeCell ref="F27:G27"/>
    <mergeCell ref="D22:E22"/>
    <mergeCell ref="D23:E23"/>
    <mergeCell ref="D24:E24"/>
    <mergeCell ref="D25:E25"/>
    <mergeCell ref="D26:E26"/>
    <mergeCell ref="D27:E27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5:C5"/>
    <mergeCell ref="B6:C6"/>
    <mergeCell ref="B7:C7"/>
    <mergeCell ref="B8:C8"/>
    <mergeCell ref="B9:C9"/>
    <mergeCell ref="B10:C10"/>
    <mergeCell ref="B11:C11"/>
    <mergeCell ref="B12:C12"/>
    <mergeCell ref="B13:C13"/>
    <mergeCell ref="D19:E19"/>
    <mergeCell ref="F19:G19"/>
    <mergeCell ref="H19:I19"/>
    <mergeCell ref="J19:K19"/>
    <mergeCell ref="L19:M19"/>
    <mergeCell ref="N19:O19"/>
    <mergeCell ref="D20:E20"/>
    <mergeCell ref="F20:G20"/>
    <mergeCell ref="H20:I20"/>
    <mergeCell ref="J20:K20"/>
    <mergeCell ref="L20:M20"/>
    <mergeCell ref="N20:O20"/>
    <mergeCell ref="D18:E18"/>
    <mergeCell ref="F18:G18"/>
    <mergeCell ref="H18:I18"/>
    <mergeCell ref="J18:K18"/>
    <mergeCell ref="L18:M18"/>
    <mergeCell ref="N18:O18"/>
    <mergeCell ref="D17:E17"/>
    <mergeCell ref="F17:G17"/>
    <mergeCell ref="H17:I17"/>
    <mergeCell ref="J17:K17"/>
    <mergeCell ref="L17:M17"/>
    <mergeCell ref="N17:O17"/>
    <mergeCell ref="D16:E16"/>
    <mergeCell ref="F16:G16"/>
    <mergeCell ref="H16:I16"/>
    <mergeCell ref="J16:K16"/>
    <mergeCell ref="L16:M16"/>
    <mergeCell ref="N16:O16"/>
    <mergeCell ref="D15:E15"/>
    <mergeCell ref="F15:G15"/>
    <mergeCell ref="H15:I15"/>
    <mergeCell ref="J15:K15"/>
    <mergeCell ref="L15:M15"/>
    <mergeCell ref="N15:O15"/>
    <mergeCell ref="D14:E14"/>
    <mergeCell ref="F14:G14"/>
    <mergeCell ref="H14:I14"/>
    <mergeCell ref="J14:K14"/>
    <mergeCell ref="L14:M14"/>
    <mergeCell ref="N14:O14"/>
    <mergeCell ref="D13:E13"/>
    <mergeCell ref="F13:G13"/>
    <mergeCell ref="H13:I13"/>
    <mergeCell ref="J13:K13"/>
    <mergeCell ref="L13:M13"/>
    <mergeCell ref="N13:O13"/>
    <mergeCell ref="D12:E12"/>
    <mergeCell ref="F12:G12"/>
    <mergeCell ref="H12:I12"/>
    <mergeCell ref="J12:K12"/>
    <mergeCell ref="L12:M12"/>
    <mergeCell ref="N12:O12"/>
    <mergeCell ref="D11:E11"/>
    <mergeCell ref="F11:G11"/>
    <mergeCell ref="H11:I11"/>
    <mergeCell ref="J11:K11"/>
    <mergeCell ref="L11:M11"/>
    <mergeCell ref="N11:O11"/>
    <mergeCell ref="D10:E10"/>
    <mergeCell ref="F10:G10"/>
    <mergeCell ref="H10:I10"/>
    <mergeCell ref="J10:K10"/>
    <mergeCell ref="L10:M10"/>
    <mergeCell ref="N10:O10"/>
    <mergeCell ref="D9:E9"/>
    <mergeCell ref="F9:G9"/>
    <mergeCell ref="H9:I9"/>
    <mergeCell ref="J9:K9"/>
    <mergeCell ref="L9:M9"/>
    <mergeCell ref="N9:O9"/>
    <mergeCell ref="D8:E8"/>
    <mergeCell ref="F8:G8"/>
    <mergeCell ref="H8:I8"/>
    <mergeCell ref="J8:K8"/>
    <mergeCell ref="L8:M8"/>
    <mergeCell ref="N8:O8"/>
    <mergeCell ref="D7:E7"/>
    <mergeCell ref="F7:G7"/>
    <mergeCell ref="H7:I7"/>
    <mergeCell ref="J7:K7"/>
    <mergeCell ref="L7:M7"/>
    <mergeCell ref="N7:O7"/>
    <mergeCell ref="D6:E6"/>
    <mergeCell ref="F6:G6"/>
    <mergeCell ref="H6:I6"/>
    <mergeCell ref="J6:K6"/>
    <mergeCell ref="L6:M6"/>
    <mergeCell ref="N6:O6"/>
    <mergeCell ref="D5:E5"/>
    <mergeCell ref="F5:G5"/>
    <mergeCell ref="H5:I5"/>
    <mergeCell ref="J5:K5"/>
    <mergeCell ref="L5:M5"/>
    <mergeCell ref="N5:O5"/>
    <mergeCell ref="N1:O2"/>
    <mergeCell ref="A1:A2"/>
    <mergeCell ref="D1:E2"/>
    <mergeCell ref="F1:G2"/>
    <mergeCell ref="H1:I2"/>
    <mergeCell ref="J1:K2"/>
    <mergeCell ref="L1:M2"/>
    <mergeCell ref="B1:C2"/>
    <mergeCell ref="D4:E4"/>
    <mergeCell ref="F4:G4"/>
    <mergeCell ref="H4:I4"/>
    <mergeCell ref="J4:K4"/>
    <mergeCell ref="L4:M4"/>
    <mergeCell ref="N4:O4"/>
    <mergeCell ref="D3:E3"/>
    <mergeCell ref="F3:G3"/>
    <mergeCell ref="H3:I3"/>
    <mergeCell ref="J3:K3"/>
    <mergeCell ref="L3:M3"/>
    <mergeCell ref="N3:O3"/>
    <mergeCell ref="B3:C3"/>
    <mergeCell ref="B4:C4"/>
  </mergeCells>
  <pageMargins left="0.7" right="0.7" top="0.75" bottom="0.75" header="0.3" footer="0.3"/>
  <pageSetup scale="5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7"/>
  <sheetViews>
    <sheetView topLeftCell="A13" zoomScaleNormal="100" workbookViewId="0">
      <selection activeCell="H26" sqref="H26"/>
    </sheetView>
  </sheetViews>
  <sheetFormatPr baseColWidth="10" defaultRowHeight="15" x14ac:dyDescent="0.25"/>
  <cols>
    <col min="1" max="1" width="10.5703125" customWidth="1"/>
    <col min="2" max="2" width="15.42578125" customWidth="1"/>
    <col min="3" max="3" width="29.5703125" customWidth="1"/>
    <col min="4" max="4" width="9.28515625" customWidth="1"/>
    <col min="5" max="5" width="15.28515625" customWidth="1"/>
    <col min="6" max="6" width="11" customWidth="1"/>
    <col min="7" max="7" width="13" customWidth="1"/>
    <col min="8" max="8" width="20.5703125" customWidth="1"/>
    <col min="9" max="9" width="8" customWidth="1"/>
    <col min="10" max="10" width="18.85546875" customWidth="1"/>
    <col min="11" max="11" width="15.7109375" customWidth="1"/>
    <col min="12" max="12" width="20.5703125" customWidth="1"/>
    <col min="13" max="13" width="9.42578125" customWidth="1"/>
    <col min="14" max="14" width="13.85546875" customWidth="1"/>
    <col min="16" max="16" width="15" customWidth="1"/>
  </cols>
  <sheetData>
    <row r="1" spans="1:16" x14ac:dyDescent="0.25">
      <c r="A1" s="665" t="s">
        <v>281</v>
      </c>
      <c r="B1" s="665" t="s">
        <v>295</v>
      </c>
      <c r="C1" s="665" t="s">
        <v>0</v>
      </c>
      <c r="D1" s="665" t="s">
        <v>1</v>
      </c>
      <c r="E1" s="665" t="s">
        <v>24</v>
      </c>
      <c r="F1" s="665" t="s">
        <v>2</v>
      </c>
      <c r="G1" s="665" t="s">
        <v>3</v>
      </c>
      <c r="H1" s="665" t="s">
        <v>4</v>
      </c>
      <c r="I1" s="665" t="s">
        <v>5</v>
      </c>
      <c r="J1" s="665" t="s">
        <v>6</v>
      </c>
      <c r="K1" s="665" t="s">
        <v>7</v>
      </c>
      <c r="L1" s="665" t="s">
        <v>8</v>
      </c>
      <c r="M1" s="665" t="s">
        <v>33</v>
      </c>
      <c r="N1" s="665" t="s">
        <v>105</v>
      </c>
      <c r="O1" s="665" t="s">
        <v>9</v>
      </c>
      <c r="P1" s="665" t="s">
        <v>67</v>
      </c>
    </row>
    <row r="2" spans="1:16" x14ac:dyDescent="0.25">
      <c r="A2" s="666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  <c r="O2" s="666"/>
      <c r="P2" s="666"/>
    </row>
    <row r="3" spans="1:16" ht="16.5" x14ac:dyDescent="0.3">
      <c r="A3" s="183">
        <f>A2+1</f>
        <v>1</v>
      </c>
      <c r="B3" s="45">
        <v>45508</v>
      </c>
      <c r="C3" s="3" t="s">
        <v>461</v>
      </c>
      <c r="D3" s="134" t="s">
        <v>27</v>
      </c>
      <c r="E3" s="184"/>
      <c r="F3" s="4">
        <v>45000</v>
      </c>
      <c r="G3" s="184">
        <v>100</v>
      </c>
      <c r="H3" s="4">
        <f t="shared" ref="H3:H26" si="0">F3-G3</f>
        <v>44900</v>
      </c>
      <c r="I3" s="5">
        <v>655</v>
      </c>
      <c r="J3" s="5">
        <f t="shared" ref="J3:J26" si="1">H3*I3</f>
        <v>29409500</v>
      </c>
      <c r="K3" s="5">
        <v>29409500</v>
      </c>
      <c r="L3" s="5">
        <f t="shared" ref="L3:L12" si="2">J3-K3</f>
        <v>0</v>
      </c>
      <c r="M3" s="13" t="s">
        <v>32</v>
      </c>
      <c r="N3" s="5">
        <v>29409500</v>
      </c>
      <c r="O3" s="11">
        <v>45518</v>
      </c>
      <c r="P3" s="10"/>
    </row>
    <row r="4" spans="1:16" ht="16.5" x14ac:dyDescent="0.3">
      <c r="A4" s="200">
        <f>A3+1</f>
        <v>2</v>
      </c>
      <c r="B4" s="45">
        <v>45513</v>
      </c>
      <c r="C4" s="3" t="s">
        <v>282</v>
      </c>
      <c r="D4" s="6" t="s">
        <v>25</v>
      </c>
      <c r="E4" s="10"/>
      <c r="F4" s="4">
        <v>45000</v>
      </c>
      <c r="G4" s="286">
        <v>100</v>
      </c>
      <c r="H4" s="4">
        <f t="shared" si="0"/>
        <v>44900</v>
      </c>
      <c r="I4" s="5">
        <v>690</v>
      </c>
      <c r="J4" s="5">
        <f t="shared" si="1"/>
        <v>30981000</v>
      </c>
      <c r="K4" s="5">
        <v>30981000</v>
      </c>
      <c r="L4" s="5">
        <f t="shared" si="2"/>
        <v>0</v>
      </c>
      <c r="M4" s="13" t="s">
        <v>32</v>
      </c>
      <c r="N4" s="5">
        <v>50000000</v>
      </c>
      <c r="O4" s="11">
        <v>45527</v>
      </c>
      <c r="P4" s="10"/>
    </row>
    <row r="5" spans="1:16" ht="16.5" x14ac:dyDescent="0.3">
      <c r="A5" s="206">
        <f>A4+1</f>
        <v>3</v>
      </c>
      <c r="B5" s="45">
        <v>45513</v>
      </c>
      <c r="C5" s="3" t="s">
        <v>465</v>
      </c>
      <c r="D5" s="6" t="s">
        <v>25</v>
      </c>
      <c r="E5" s="10"/>
      <c r="F5" s="4">
        <v>45000</v>
      </c>
      <c r="G5" s="286">
        <v>100</v>
      </c>
      <c r="H5" s="4">
        <f t="shared" si="0"/>
        <v>44900</v>
      </c>
      <c r="I5" s="5">
        <v>690</v>
      </c>
      <c r="J5" s="5">
        <f t="shared" si="1"/>
        <v>30981000</v>
      </c>
      <c r="K5" s="5">
        <v>30981000</v>
      </c>
      <c r="L5" s="5">
        <f t="shared" si="2"/>
        <v>0</v>
      </c>
      <c r="M5" s="13" t="s">
        <v>32</v>
      </c>
      <c r="N5" s="5">
        <v>500000</v>
      </c>
      <c r="O5" s="171">
        <v>45538</v>
      </c>
      <c r="P5" s="10" t="s">
        <v>499</v>
      </c>
    </row>
    <row r="6" spans="1:16" ht="16.5" x14ac:dyDescent="0.3">
      <c r="A6" s="260">
        <f t="shared" ref="A6:A26" si="3">A5+1</f>
        <v>4</v>
      </c>
      <c r="B6" s="45">
        <v>45513</v>
      </c>
      <c r="C6" s="3" t="s">
        <v>466</v>
      </c>
      <c r="D6" s="6" t="s">
        <v>25</v>
      </c>
      <c r="E6" s="10"/>
      <c r="F6" s="4">
        <v>45000</v>
      </c>
      <c r="G6" s="286">
        <v>100</v>
      </c>
      <c r="H6" s="4">
        <f t="shared" si="0"/>
        <v>44900</v>
      </c>
      <c r="I6" s="5">
        <v>690</v>
      </c>
      <c r="J6" s="5">
        <f t="shared" si="1"/>
        <v>30981000</v>
      </c>
      <c r="K6" s="5">
        <v>30981000</v>
      </c>
      <c r="L6" s="5">
        <f t="shared" si="2"/>
        <v>0</v>
      </c>
      <c r="M6" s="13" t="s">
        <v>32</v>
      </c>
      <c r="N6" s="5">
        <v>50000000</v>
      </c>
      <c r="O6" s="171">
        <v>45541</v>
      </c>
      <c r="P6" s="10" t="s">
        <v>58</v>
      </c>
    </row>
    <row r="7" spans="1:16" ht="16.5" x14ac:dyDescent="0.3">
      <c r="A7" s="260">
        <f t="shared" si="3"/>
        <v>5</v>
      </c>
      <c r="B7" s="45">
        <v>45513</v>
      </c>
      <c r="C7" s="3" t="s">
        <v>425</v>
      </c>
      <c r="D7" s="6" t="s">
        <v>25</v>
      </c>
      <c r="E7" s="10"/>
      <c r="F7" s="4">
        <v>45000</v>
      </c>
      <c r="G7" s="286">
        <v>100</v>
      </c>
      <c r="H7" s="4">
        <f t="shared" si="0"/>
        <v>44900</v>
      </c>
      <c r="I7" s="5">
        <v>690</v>
      </c>
      <c r="J7" s="5">
        <f t="shared" si="1"/>
        <v>30981000</v>
      </c>
      <c r="K7" s="5">
        <v>30981000</v>
      </c>
      <c r="L7" s="5">
        <f t="shared" si="2"/>
        <v>0</v>
      </c>
      <c r="M7" s="13" t="s">
        <v>32</v>
      </c>
      <c r="N7" s="5">
        <v>50000000</v>
      </c>
      <c r="O7" s="45">
        <v>45545</v>
      </c>
      <c r="P7" s="10" t="s">
        <v>58</v>
      </c>
    </row>
    <row r="8" spans="1:16" ht="16.5" x14ac:dyDescent="0.3">
      <c r="A8" s="260">
        <f t="shared" si="3"/>
        <v>6</v>
      </c>
      <c r="B8" s="45">
        <v>45513</v>
      </c>
      <c r="C8" s="3" t="s">
        <v>467</v>
      </c>
      <c r="D8" s="6" t="s">
        <v>25</v>
      </c>
      <c r="E8" s="10"/>
      <c r="F8" s="4">
        <v>45000</v>
      </c>
      <c r="G8" s="286">
        <v>100</v>
      </c>
      <c r="H8" s="4">
        <f t="shared" si="0"/>
        <v>44900</v>
      </c>
      <c r="I8" s="5">
        <v>690</v>
      </c>
      <c r="J8" s="5">
        <f t="shared" si="1"/>
        <v>30981000</v>
      </c>
      <c r="K8" s="5">
        <v>30981000</v>
      </c>
      <c r="L8" s="5">
        <f t="shared" si="2"/>
        <v>0</v>
      </c>
      <c r="M8" s="13" t="s">
        <v>32</v>
      </c>
      <c r="N8" s="5">
        <v>100000</v>
      </c>
      <c r="O8" s="45">
        <v>45545</v>
      </c>
      <c r="P8" s="10" t="s">
        <v>500</v>
      </c>
    </row>
    <row r="9" spans="1:16" ht="16.5" x14ac:dyDescent="0.3">
      <c r="A9" s="261">
        <f t="shared" si="3"/>
        <v>7</v>
      </c>
      <c r="B9" s="45">
        <v>45582</v>
      </c>
      <c r="C9" s="3" t="s">
        <v>568</v>
      </c>
      <c r="D9" s="134" t="s">
        <v>27</v>
      </c>
      <c r="E9" s="225"/>
      <c r="F9" s="4">
        <v>45000</v>
      </c>
      <c r="G9" s="225">
        <v>100</v>
      </c>
      <c r="H9" s="4">
        <f t="shared" si="0"/>
        <v>44900</v>
      </c>
      <c r="I9" s="5">
        <v>595</v>
      </c>
      <c r="J9" s="5">
        <f t="shared" si="1"/>
        <v>26715500</v>
      </c>
      <c r="K9" s="5">
        <v>26715500</v>
      </c>
      <c r="L9" s="5">
        <f t="shared" si="2"/>
        <v>0</v>
      </c>
      <c r="M9" s="13" t="s">
        <v>32</v>
      </c>
      <c r="N9" s="5">
        <v>80000000</v>
      </c>
      <c r="O9" s="11">
        <v>45594</v>
      </c>
      <c r="P9" s="10" t="s">
        <v>504</v>
      </c>
    </row>
    <row r="10" spans="1:16" ht="16.5" x14ac:dyDescent="0.3">
      <c r="A10" s="261">
        <f t="shared" si="3"/>
        <v>8</v>
      </c>
      <c r="B10" s="45">
        <v>45582</v>
      </c>
      <c r="C10" s="3" t="s">
        <v>567</v>
      </c>
      <c r="D10" s="134" t="s">
        <v>27</v>
      </c>
      <c r="E10" s="225"/>
      <c r="F10" s="4">
        <v>45000</v>
      </c>
      <c r="G10" s="225">
        <v>100</v>
      </c>
      <c r="H10" s="4">
        <f t="shared" si="0"/>
        <v>44900</v>
      </c>
      <c r="I10" s="5">
        <v>595</v>
      </c>
      <c r="J10" s="5">
        <f t="shared" si="1"/>
        <v>26715500</v>
      </c>
      <c r="K10" s="5">
        <v>26715500</v>
      </c>
      <c r="L10" s="5">
        <f t="shared" si="2"/>
        <v>0</v>
      </c>
      <c r="M10" s="13" t="s">
        <v>32</v>
      </c>
      <c r="N10" s="5">
        <v>42000000</v>
      </c>
      <c r="O10" s="11">
        <v>45601</v>
      </c>
      <c r="P10" s="10" t="s">
        <v>504</v>
      </c>
    </row>
    <row r="11" spans="1:16" ht="16.5" x14ac:dyDescent="0.3">
      <c r="A11" s="261">
        <f t="shared" si="3"/>
        <v>9</v>
      </c>
      <c r="B11" s="45">
        <v>45582</v>
      </c>
      <c r="C11" s="3" t="s">
        <v>566</v>
      </c>
      <c r="D11" s="134" t="s">
        <v>27</v>
      </c>
      <c r="E11" s="226"/>
      <c r="F11" s="4">
        <v>45000</v>
      </c>
      <c r="G11" s="226">
        <v>100</v>
      </c>
      <c r="H11" s="4">
        <f t="shared" si="0"/>
        <v>44900</v>
      </c>
      <c r="I11" s="5">
        <v>595</v>
      </c>
      <c r="J11" s="5">
        <f t="shared" si="1"/>
        <v>26715500</v>
      </c>
      <c r="K11" s="5">
        <v>26715500</v>
      </c>
      <c r="L11" s="5">
        <f t="shared" si="2"/>
        <v>0</v>
      </c>
      <c r="M11" s="13" t="s">
        <v>32</v>
      </c>
      <c r="N11" s="5">
        <v>15219500</v>
      </c>
      <c r="O11" s="11">
        <v>45594</v>
      </c>
      <c r="P11" s="10" t="s">
        <v>403</v>
      </c>
    </row>
    <row r="12" spans="1:16" ht="16.5" x14ac:dyDescent="0.3">
      <c r="A12" s="261">
        <f t="shared" si="3"/>
        <v>10</v>
      </c>
      <c r="B12" s="45">
        <v>45582</v>
      </c>
      <c r="C12" s="3" t="s">
        <v>565</v>
      </c>
      <c r="D12" s="134" t="s">
        <v>27</v>
      </c>
      <c r="E12" s="227"/>
      <c r="F12" s="4">
        <v>45000</v>
      </c>
      <c r="G12" s="227">
        <v>100</v>
      </c>
      <c r="H12" s="4">
        <f t="shared" si="0"/>
        <v>44900</v>
      </c>
      <c r="I12" s="5">
        <v>595</v>
      </c>
      <c r="J12" s="5">
        <f t="shared" si="1"/>
        <v>26715500</v>
      </c>
      <c r="K12" s="5">
        <v>26715500</v>
      </c>
      <c r="L12" s="5">
        <f t="shared" si="2"/>
        <v>0</v>
      </c>
      <c r="M12" s="13" t="s">
        <v>32</v>
      </c>
      <c r="N12" s="5">
        <v>50000000</v>
      </c>
      <c r="O12" s="11">
        <v>45601</v>
      </c>
      <c r="P12" s="10" t="s">
        <v>504</v>
      </c>
    </row>
    <row r="13" spans="1:16" ht="16.5" x14ac:dyDescent="0.3">
      <c r="A13" s="272">
        <f t="shared" si="3"/>
        <v>11</v>
      </c>
      <c r="B13" s="45">
        <v>45582</v>
      </c>
      <c r="C13" s="3" t="s">
        <v>564</v>
      </c>
      <c r="D13" s="134" t="s">
        <v>27</v>
      </c>
      <c r="E13" s="273"/>
      <c r="F13" s="4">
        <v>45000</v>
      </c>
      <c r="G13" s="273"/>
      <c r="H13" s="4">
        <f t="shared" si="0"/>
        <v>45000</v>
      </c>
      <c r="I13" s="5">
        <v>595</v>
      </c>
      <c r="J13" s="5">
        <f t="shared" si="1"/>
        <v>26775000</v>
      </c>
      <c r="K13" s="5">
        <v>26775000</v>
      </c>
      <c r="L13" s="5">
        <f t="shared" ref="L13:L26" si="4">J13-K13</f>
        <v>0</v>
      </c>
      <c r="M13" s="13" t="s">
        <v>32</v>
      </c>
      <c r="N13" s="5">
        <v>27380000</v>
      </c>
      <c r="O13" s="542">
        <v>45679</v>
      </c>
      <c r="P13" s="10" t="s">
        <v>56</v>
      </c>
    </row>
    <row r="14" spans="1:16" ht="16.5" x14ac:dyDescent="0.3">
      <c r="A14" s="272">
        <f t="shared" si="3"/>
        <v>12</v>
      </c>
      <c r="B14" s="45">
        <v>45620</v>
      </c>
      <c r="C14" s="3" t="s">
        <v>78</v>
      </c>
      <c r="D14" s="6" t="s">
        <v>25</v>
      </c>
      <c r="E14" s="273"/>
      <c r="F14" s="4">
        <v>45000</v>
      </c>
      <c r="G14" s="273">
        <v>100</v>
      </c>
      <c r="H14" s="4">
        <f t="shared" si="0"/>
        <v>44900</v>
      </c>
      <c r="I14" s="5">
        <v>650</v>
      </c>
      <c r="J14" s="5">
        <f t="shared" si="1"/>
        <v>29185000</v>
      </c>
      <c r="K14" s="5">
        <v>29185000</v>
      </c>
      <c r="L14" s="5">
        <f t="shared" si="4"/>
        <v>0</v>
      </c>
      <c r="M14" s="13" t="s">
        <v>32</v>
      </c>
      <c r="N14" s="5">
        <v>28220000</v>
      </c>
      <c r="O14" s="542">
        <v>45693</v>
      </c>
      <c r="P14" s="10" t="s">
        <v>504</v>
      </c>
    </row>
    <row r="15" spans="1:16" ht="16.5" x14ac:dyDescent="0.3">
      <c r="A15" s="443">
        <f t="shared" si="3"/>
        <v>13</v>
      </c>
      <c r="B15" s="45">
        <v>45620</v>
      </c>
      <c r="C15" s="3" t="s">
        <v>77</v>
      </c>
      <c r="D15" s="6" t="s">
        <v>25</v>
      </c>
      <c r="E15" s="273"/>
      <c r="F15" s="4">
        <v>45000</v>
      </c>
      <c r="G15" s="273">
        <v>90</v>
      </c>
      <c r="H15" s="4">
        <f t="shared" si="0"/>
        <v>44910</v>
      </c>
      <c r="I15" s="5">
        <v>650</v>
      </c>
      <c r="J15" s="5">
        <f t="shared" si="1"/>
        <v>29191500</v>
      </c>
      <c r="K15" s="5">
        <v>29191500</v>
      </c>
      <c r="L15" s="5">
        <f t="shared" si="4"/>
        <v>0</v>
      </c>
      <c r="M15" s="13" t="s">
        <v>32</v>
      </c>
      <c r="N15" s="5">
        <v>28000000</v>
      </c>
      <c r="O15" s="542">
        <v>45712</v>
      </c>
      <c r="P15" s="10" t="s">
        <v>917</v>
      </c>
    </row>
    <row r="16" spans="1:16" ht="16.5" x14ac:dyDescent="0.3">
      <c r="A16" s="443">
        <f t="shared" si="3"/>
        <v>14</v>
      </c>
      <c r="B16" s="45">
        <v>45675</v>
      </c>
      <c r="C16" s="3" t="s">
        <v>249</v>
      </c>
      <c r="D16" s="6" t="s">
        <v>25</v>
      </c>
      <c r="E16" s="307"/>
      <c r="F16" s="4">
        <v>45000</v>
      </c>
      <c r="G16" s="307">
        <v>100</v>
      </c>
      <c r="H16" s="4">
        <f t="shared" si="0"/>
        <v>44900</v>
      </c>
      <c r="I16" s="5">
        <v>610</v>
      </c>
      <c r="J16" s="5">
        <f t="shared" si="1"/>
        <v>27389000</v>
      </c>
      <c r="K16" s="5">
        <v>27389000</v>
      </c>
      <c r="L16" s="5">
        <f t="shared" si="4"/>
        <v>0</v>
      </c>
      <c r="M16" s="13" t="s">
        <v>32</v>
      </c>
      <c r="N16" s="5">
        <v>28062500</v>
      </c>
      <c r="O16" s="542">
        <v>45714</v>
      </c>
      <c r="P16" s="10" t="s">
        <v>1017</v>
      </c>
    </row>
    <row r="17" spans="1:16" ht="16.5" x14ac:dyDescent="0.3">
      <c r="A17" s="443">
        <f t="shared" si="3"/>
        <v>15</v>
      </c>
      <c r="B17" s="45">
        <v>45679</v>
      </c>
      <c r="C17" s="3" t="s">
        <v>839</v>
      </c>
      <c r="D17" s="134" t="s">
        <v>27</v>
      </c>
      <c r="E17" s="307"/>
      <c r="F17" s="4">
        <v>45000</v>
      </c>
      <c r="G17" s="307">
        <v>200</v>
      </c>
      <c r="H17" s="4">
        <f t="shared" si="0"/>
        <v>44800</v>
      </c>
      <c r="I17" s="5">
        <v>630</v>
      </c>
      <c r="J17" s="5">
        <f t="shared" si="1"/>
        <v>28224000</v>
      </c>
      <c r="K17" s="5">
        <v>28224000</v>
      </c>
      <c r="L17" s="5">
        <f t="shared" si="4"/>
        <v>0</v>
      </c>
      <c r="M17" s="13" t="s">
        <v>32</v>
      </c>
      <c r="N17" s="5">
        <v>27613500</v>
      </c>
      <c r="O17" s="542">
        <v>45734</v>
      </c>
      <c r="P17" s="10" t="s">
        <v>1123</v>
      </c>
    </row>
    <row r="18" spans="1:16" ht="16.5" x14ac:dyDescent="0.3">
      <c r="A18" s="480">
        <f t="shared" si="3"/>
        <v>16</v>
      </c>
      <c r="B18" s="45">
        <v>45701</v>
      </c>
      <c r="C18" s="3" t="s">
        <v>249</v>
      </c>
      <c r="D18" s="6" t="s">
        <v>25</v>
      </c>
      <c r="E18" s="307"/>
      <c r="F18" s="4">
        <v>45000</v>
      </c>
      <c r="G18" s="307">
        <v>100</v>
      </c>
      <c r="H18" s="4">
        <f t="shared" si="0"/>
        <v>44900</v>
      </c>
      <c r="I18" s="5">
        <v>615</v>
      </c>
      <c r="J18" s="5">
        <f t="shared" si="1"/>
        <v>27613500</v>
      </c>
      <c r="K18" s="5">
        <v>27613500</v>
      </c>
      <c r="L18" s="5">
        <f t="shared" si="4"/>
        <v>0</v>
      </c>
      <c r="M18" s="13" t="s">
        <v>32</v>
      </c>
      <c r="N18" s="5">
        <v>4550000</v>
      </c>
      <c r="O18" s="542">
        <v>45730</v>
      </c>
      <c r="P18" s="10" t="s">
        <v>403</v>
      </c>
    </row>
    <row r="19" spans="1:16" ht="16.5" x14ac:dyDescent="0.3">
      <c r="A19" s="482">
        <f t="shared" si="3"/>
        <v>17</v>
      </c>
      <c r="B19" s="45">
        <v>45702</v>
      </c>
      <c r="C19" s="3" t="s">
        <v>78</v>
      </c>
      <c r="D19" s="134" t="s">
        <v>27</v>
      </c>
      <c r="E19" s="307"/>
      <c r="F19" s="4">
        <v>45000</v>
      </c>
      <c r="G19" s="307">
        <v>100</v>
      </c>
      <c r="H19" s="4">
        <f t="shared" si="0"/>
        <v>44900</v>
      </c>
      <c r="I19" s="5">
        <v>630</v>
      </c>
      <c r="J19" s="5">
        <f t="shared" si="1"/>
        <v>28287000</v>
      </c>
      <c r="K19" s="5">
        <v>28287000</v>
      </c>
      <c r="L19" s="5">
        <f t="shared" si="4"/>
        <v>0</v>
      </c>
      <c r="M19" s="13" t="s">
        <v>32</v>
      </c>
      <c r="N19" s="5">
        <v>25000000</v>
      </c>
      <c r="O19" s="211">
        <v>45744</v>
      </c>
      <c r="P19" s="10" t="s">
        <v>917</v>
      </c>
    </row>
    <row r="20" spans="1:16" ht="16.5" x14ac:dyDescent="0.3">
      <c r="A20" s="488">
        <f t="shared" si="3"/>
        <v>18</v>
      </c>
      <c r="B20" s="45">
        <v>45707</v>
      </c>
      <c r="C20" s="3" t="s">
        <v>991</v>
      </c>
      <c r="D20" s="134" t="s">
        <v>27</v>
      </c>
      <c r="E20" s="307"/>
      <c r="F20" s="4">
        <v>45000</v>
      </c>
      <c r="G20" s="307">
        <v>100</v>
      </c>
      <c r="H20" s="4">
        <f t="shared" si="0"/>
        <v>44900</v>
      </c>
      <c r="I20" s="5">
        <v>625</v>
      </c>
      <c r="J20" s="5">
        <f t="shared" si="1"/>
        <v>28062500</v>
      </c>
      <c r="K20" s="5">
        <v>28062500</v>
      </c>
      <c r="L20" s="5">
        <f t="shared" si="4"/>
        <v>0</v>
      </c>
      <c r="M20" s="13" t="s">
        <v>32</v>
      </c>
      <c r="N20" s="5">
        <v>2535000</v>
      </c>
      <c r="O20" s="211">
        <v>45725</v>
      </c>
      <c r="P20" s="10" t="s">
        <v>403</v>
      </c>
    </row>
    <row r="21" spans="1:16" ht="16.5" x14ac:dyDescent="0.3">
      <c r="A21" s="488">
        <f t="shared" si="3"/>
        <v>19</v>
      </c>
      <c r="B21" s="45">
        <v>45709</v>
      </c>
      <c r="C21" s="3" t="s">
        <v>997</v>
      </c>
      <c r="D21" s="6" t="s">
        <v>25</v>
      </c>
      <c r="E21" s="307"/>
      <c r="F21" s="4">
        <v>45000</v>
      </c>
      <c r="G21" s="307"/>
      <c r="H21" s="4">
        <f t="shared" si="0"/>
        <v>45000</v>
      </c>
      <c r="I21" s="5">
        <v>610</v>
      </c>
      <c r="J21" s="5">
        <f t="shared" si="1"/>
        <v>27450000</v>
      </c>
      <c r="K21" s="5">
        <v>27450000</v>
      </c>
      <c r="L21" s="5">
        <f t="shared" si="4"/>
        <v>0</v>
      </c>
      <c r="M21" s="13" t="s">
        <v>32</v>
      </c>
      <c r="N21" s="5">
        <v>29850000</v>
      </c>
      <c r="O21" s="211">
        <v>45758</v>
      </c>
      <c r="P21" s="10" t="s">
        <v>504</v>
      </c>
    </row>
    <row r="22" spans="1:16" ht="16.5" x14ac:dyDescent="0.3">
      <c r="A22" s="537">
        <f t="shared" si="3"/>
        <v>20</v>
      </c>
      <c r="B22" s="45">
        <v>45736</v>
      </c>
      <c r="C22" s="3" t="s">
        <v>1118</v>
      </c>
      <c r="D22" s="6" t="s">
        <v>25</v>
      </c>
      <c r="E22" s="307"/>
      <c r="F22" s="4">
        <v>45000</v>
      </c>
      <c r="G22" s="307">
        <v>100</v>
      </c>
      <c r="H22" s="4">
        <f t="shared" si="0"/>
        <v>44900</v>
      </c>
      <c r="I22" s="5">
        <v>660</v>
      </c>
      <c r="J22" s="5">
        <f t="shared" si="1"/>
        <v>29634000</v>
      </c>
      <c r="K22" s="5">
        <v>29634000</v>
      </c>
      <c r="L22" s="5">
        <f t="shared" si="4"/>
        <v>0</v>
      </c>
      <c r="M22" s="13" t="s">
        <v>32</v>
      </c>
      <c r="N22" s="5"/>
      <c r="O22" s="211"/>
      <c r="P22" s="10"/>
    </row>
    <row r="23" spans="1:16" ht="16.5" x14ac:dyDescent="0.3">
      <c r="A23" s="558">
        <f t="shared" si="3"/>
        <v>21</v>
      </c>
      <c r="B23" s="45">
        <v>45744</v>
      </c>
      <c r="C23" s="3" t="s">
        <v>78</v>
      </c>
      <c r="D23" s="134" t="s">
        <v>27</v>
      </c>
      <c r="E23" s="307"/>
      <c r="F23" s="4">
        <v>45000</v>
      </c>
      <c r="G23" s="307">
        <v>100</v>
      </c>
      <c r="H23" s="4">
        <f t="shared" si="0"/>
        <v>44900</v>
      </c>
      <c r="I23" s="5">
        <v>630</v>
      </c>
      <c r="J23" s="5">
        <f t="shared" si="1"/>
        <v>28287000</v>
      </c>
      <c r="K23" s="5">
        <v>28287000</v>
      </c>
      <c r="L23" s="5">
        <f t="shared" si="4"/>
        <v>0</v>
      </c>
      <c r="M23" s="13" t="s">
        <v>32</v>
      </c>
      <c r="N23" s="5"/>
      <c r="O23" s="211"/>
      <c r="P23" s="10"/>
    </row>
    <row r="24" spans="1:16" ht="16.5" x14ac:dyDescent="0.3">
      <c r="A24" s="587">
        <f t="shared" si="3"/>
        <v>22</v>
      </c>
      <c r="B24" s="45">
        <v>45758</v>
      </c>
      <c r="C24" s="3" t="s">
        <v>1203</v>
      </c>
      <c r="D24" s="134" t="s">
        <v>27</v>
      </c>
      <c r="E24" s="307"/>
      <c r="F24" s="4">
        <v>18000</v>
      </c>
      <c r="G24" s="307"/>
      <c r="H24" s="4">
        <f t="shared" si="0"/>
        <v>18000</v>
      </c>
      <c r="I24" s="5">
        <v>625</v>
      </c>
      <c r="J24" s="5">
        <f t="shared" si="1"/>
        <v>11250000</v>
      </c>
      <c r="K24" s="5"/>
      <c r="L24" s="5">
        <f t="shared" si="4"/>
        <v>11250000</v>
      </c>
      <c r="M24" s="13"/>
      <c r="N24" s="5"/>
      <c r="O24" s="211"/>
      <c r="P24" s="10"/>
    </row>
    <row r="25" spans="1:16" ht="16.5" x14ac:dyDescent="0.3">
      <c r="A25" s="597">
        <f t="shared" si="3"/>
        <v>23</v>
      </c>
      <c r="B25" s="45">
        <v>45761</v>
      </c>
      <c r="C25" s="3" t="s">
        <v>514</v>
      </c>
      <c r="D25" s="134" t="s">
        <v>27</v>
      </c>
      <c r="E25" s="307"/>
      <c r="F25" s="4">
        <v>45000</v>
      </c>
      <c r="G25" s="307">
        <v>100</v>
      </c>
      <c r="H25" s="4">
        <f t="shared" si="0"/>
        <v>44900</v>
      </c>
      <c r="I25" s="5">
        <v>615</v>
      </c>
      <c r="J25" s="5">
        <f t="shared" si="1"/>
        <v>27613500</v>
      </c>
      <c r="K25" s="5"/>
      <c r="L25" s="5">
        <f t="shared" si="4"/>
        <v>27613500</v>
      </c>
      <c r="M25" s="13"/>
      <c r="N25" s="5"/>
      <c r="O25" s="211"/>
      <c r="P25" s="10"/>
    </row>
    <row r="26" spans="1:16" ht="16.5" x14ac:dyDescent="0.3">
      <c r="A26" s="598">
        <f t="shared" si="3"/>
        <v>24</v>
      </c>
      <c r="B26" s="45">
        <v>45761</v>
      </c>
      <c r="C26" s="3" t="s">
        <v>991</v>
      </c>
      <c r="D26" s="134" t="s">
        <v>27</v>
      </c>
      <c r="E26" s="307"/>
      <c r="F26" s="4">
        <v>45000</v>
      </c>
      <c r="G26" s="307">
        <v>100</v>
      </c>
      <c r="H26" s="4">
        <f t="shared" si="0"/>
        <v>44900</v>
      </c>
      <c r="I26" s="5">
        <v>615</v>
      </c>
      <c r="J26" s="5">
        <f t="shared" si="1"/>
        <v>27613500</v>
      </c>
      <c r="K26" s="5"/>
      <c r="L26" s="5">
        <f t="shared" si="4"/>
        <v>27613500</v>
      </c>
      <c r="M26" s="13"/>
      <c r="N26" s="5"/>
      <c r="O26" s="211"/>
      <c r="P26" s="10"/>
    </row>
    <row r="27" spans="1:16" ht="16.5" x14ac:dyDescent="0.3">
      <c r="A27" s="600"/>
      <c r="B27" s="45"/>
      <c r="C27" s="3"/>
      <c r="D27" s="134"/>
      <c r="E27" s="307"/>
      <c r="F27" s="4"/>
      <c r="G27" s="307"/>
      <c r="H27" s="4"/>
      <c r="I27" s="5"/>
      <c r="J27" s="5"/>
      <c r="K27" s="5"/>
      <c r="L27" s="5"/>
      <c r="M27" s="13"/>
      <c r="N27" s="5"/>
      <c r="O27" s="211"/>
      <c r="P27" s="10"/>
    </row>
    <row r="28" spans="1:16" ht="15" customHeight="1" x14ac:dyDescent="0.3">
      <c r="A28" s="600"/>
      <c r="B28" s="45"/>
      <c r="C28" s="3"/>
      <c r="D28" s="134"/>
      <c r="E28" s="10"/>
      <c r="F28" s="4"/>
      <c r="G28" s="10"/>
      <c r="H28" s="4"/>
      <c r="I28" s="5"/>
      <c r="J28" s="5"/>
      <c r="K28" s="10"/>
      <c r="L28" s="5"/>
      <c r="M28" s="10"/>
      <c r="N28" s="10"/>
      <c r="O28" s="10"/>
      <c r="P28" s="10"/>
    </row>
    <row r="29" spans="1:16" ht="15" customHeight="1" x14ac:dyDescent="0.25"/>
    <row r="30" spans="1:16" ht="18.75" customHeight="1" x14ac:dyDescent="0.25">
      <c r="K30" s="667" t="s">
        <v>28</v>
      </c>
      <c r="L30" s="668">
        <f>SUM(J3:J28)</f>
        <v>667752000</v>
      </c>
    </row>
    <row r="31" spans="1:16" ht="15" customHeight="1" x14ac:dyDescent="0.25">
      <c r="K31" s="667"/>
      <c r="L31" s="668"/>
    </row>
    <row r="32" spans="1:16" ht="15" customHeight="1" x14ac:dyDescent="0.25"/>
    <row r="33" spans="11:13" ht="18.75" x14ac:dyDescent="0.25">
      <c r="K33" s="667" t="s">
        <v>29</v>
      </c>
      <c r="L33" s="668">
        <f>SUM(K3:K24)</f>
        <v>601275000</v>
      </c>
      <c r="M33" s="150"/>
    </row>
    <row r="34" spans="11:13" ht="15" customHeight="1" x14ac:dyDescent="0.25">
      <c r="K34" s="667"/>
      <c r="L34" s="668"/>
    </row>
    <row r="35" spans="11:13" ht="15" customHeight="1" x14ac:dyDescent="0.25"/>
    <row r="36" spans="11:13" x14ac:dyDescent="0.25">
      <c r="K36" s="667" t="s">
        <v>8</v>
      </c>
      <c r="L36" s="668">
        <f>L30-L33</f>
        <v>66477000</v>
      </c>
    </row>
    <row r="37" spans="11:13" x14ac:dyDescent="0.25">
      <c r="K37" s="667"/>
      <c r="L37" s="668"/>
    </row>
  </sheetData>
  <mergeCells count="22">
    <mergeCell ref="A1:A2"/>
    <mergeCell ref="B1:B2"/>
    <mergeCell ref="C1:C2"/>
    <mergeCell ref="D1:D2"/>
    <mergeCell ref="E1:E2"/>
    <mergeCell ref="F1:F2"/>
    <mergeCell ref="K30:K31"/>
    <mergeCell ref="K33:K34"/>
    <mergeCell ref="M1:M2"/>
    <mergeCell ref="G1:G2"/>
    <mergeCell ref="H1:H2"/>
    <mergeCell ref="I1:I2"/>
    <mergeCell ref="J1:J2"/>
    <mergeCell ref="K1:K2"/>
    <mergeCell ref="L1:L2"/>
    <mergeCell ref="P1:P2"/>
    <mergeCell ref="K36:K37"/>
    <mergeCell ref="N1:N2"/>
    <mergeCell ref="O1:O2"/>
    <mergeCell ref="L30:L31"/>
    <mergeCell ref="L33:L34"/>
    <mergeCell ref="L36:L37"/>
  </mergeCells>
  <pageMargins left="0.7" right="0.7" top="0.75" bottom="0.75" header="0.3" footer="0.3"/>
  <pageSetup scale="50" orientation="landscape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22"/>
  <sheetViews>
    <sheetView topLeftCell="C10" workbookViewId="0">
      <selection activeCell="D22" sqref="D22"/>
    </sheetView>
  </sheetViews>
  <sheetFormatPr baseColWidth="10" defaultRowHeight="15" x14ac:dyDescent="0.25"/>
  <cols>
    <col min="2" max="2" width="18.5703125" customWidth="1"/>
    <col min="3" max="3" width="17.42578125" customWidth="1"/>
    <col min="4" max="4" width="100.28515625" customWidth="1"/>
  </cols>
  <sheetData>
    <row r="2" spans="2:9" ht="15" customHeight="1" x14ac:dyDescent="0.25">
      <c r="C2" s="770" t="s">
        <v>69</v>
      </c>
      <c r="D2" s="770"/>
    </row>
    <row r="3" spans="2:9" ht="15" customHeight="1" x14ac:dyDescent="0.25">
      <c r="C3" s="770"/>
      <c r="D3" s="770"/>
    </row>
    <row r="4" spans="2:9" ht="15" customHeight="1" x14ac:dyDescent="0.25">
      <c r="C4" s="770"/>
      <c r="D4" s="770"/>
    </row>
    <row r="6" spans="2:9" x14ac:dyDescent="0.25">
      <c r="B6" s="762" t="s">
        <v>65</v>
      </c>
      <c r="C6" s="762" t="s">
        <v>66</v>
      </c>
      <c r="D6" s="762" t="s">
        <v>67</v>
      </c>
      <c r="E6" s="10"/>
      <c r="F6" s="10"/>
      <c r="G6" s="10"/>
      <c r="H6" s="10"/>
      <c r="I6" s="10"/>
    </row>
    <row r="7" spans="2:9" x14ac:dyDescent="0.25">
      <c r="B7" s="763"/>
      <c r="C7" s="763"/>
      <c r="D7" s="763"/>
      <c r="E7" s="10"/>
      <c r="F7" s="10"/>
      <c r="G7" s="10"/>
      <c r="H7" s="10"/>
      <c r="I7" s="10"/>
    </row>
    <row r="8" spans="2:9" x14ac:dyDescent="0.25">
      <c r="B8" s="21">
        <v>45111</v>
      </c>
      <c r="C8" s="22">
        <v>900000</v>
      </c>
      <c r="D8" s="10" t="s">
        <v>30</v>
      </c>
      <c r="E8" s="10"/>
      <c r="F8" s="10"/>
      <c r="G8" s="10"/>
      <c r="H8" s="10"/>
      <c r="I8" s="10"/>
    </row>
    <row r="9" spans="2:9" x14ac:dyDescent="0.25">
      <c r="B9" s="21">
        <v>45120</v>
      </c>
      <c r="C9" s="22">
        <v>122950600</v>
      </c>
      <c r="D9" s="10" t="s">
        <v>68</v>
      </c>
      <c r="E9" s="10"/>
      <c r="F9" s="10"/>
      <c r="G9" s="10"/>
      <c r="H9" s="10"/>
      <c r="I9" s="10"/>
    </row>
    <row r="10" spans="2:9" x14ac:dyDescent="0.25">
      <c r="B10" s="21">
        <v>45126</v>
      </c>
      <c r="C10" s="22">
        <v>100000000</v>
      </c>
      <c r="D10" s="10" t="s">
        <v>70</v>
      </c>
      <c r="E10" s="10"/>
      <c r="F10" s="10"/>
      <c r="G10" s="10"/>
      <c r="H10" s="10"/>
      <c r="I10" s="10"/>
    </row>
    <row r="11" spans="2:9" x14ac:dyDescent="0.25">
      <c r="B11" s="21">
        <v>45133</v>
      </c>
      <c r="C11" s="22">
        <v>200000000</v>
      </c>
      <c r="D11" s="10" t="s">
        <v>70</v>
      </c>
      <c r="E11" s="10"/>
      <c r="F11" s="10"/>
      <c r="G11" s="10"/>
      <c r="H11" s="10"/>
      <c r="I11" s="10"/>
    </row>
    <row r="12" spans="2:9" x14ac:dyDescent="0.25">
      <c r="B12" s="21">
        <v>45139</v>
      </c>
      <c r="C12" s="22">
        <v>120000000</v>
      </c>
      <c r="D12" s="10" t="s">
        <v>70</v>
      </c>
      <c r="E12" s="10"/>
      <c r="F12" s="10"/>
      <c r="G12" s="10"/>
      <c r="H12" s="10"/>
      <c r="I12" s="10"/>
    </row>
    <row r="13" spans="2:9" x14ac:dyDescent="0.25">
      <c r="B13" s="21">
        <v>45142</v>
      </c>
      <c r="C13" s="22">
        <v>60000000</v>
      </c>
      <c r="D13" s="10" t="s">
        <v>70</v>
      </c>
      <c r="E13" s="10"/>
      <c r="F13" s="10"/>
      <c r="G13" s="10"/>
      <c r="H13" s="10"/>
      <c r="I13" s="10"/>
    </row>
    <row r="14" spans="2:9" x14ac:dyDescent="0.25">
      <c r="B14" s="21">
        <v>45145</v>
      </c>
      <c r="C14" s="22">
        <v>20000000</v>
      </c>
      <c r="D14" s="10" t="s">
        <v>70</v>
      </c>
      <c r="E14" s="10"/>
      <c r="F14" s="10"/>
      <c r="G14" s="10"/>
      <c r="H14" s="10"/>
      <c r="I14" s="10"/>
    </row>
    <row r="15" spans="2:9" x14ac:dyDescent="0.25">
      <c r="B15" s="10"/>
      <c r="C15" s="10"/>
      <c r="D15" s="10"/>
      <c r="E15" s="10"/>
      <c r="F15" s="10"/>
      <c r="G15" s="10"/>
      <c r="H15" s="10"/>
      <c r="I15" s="10"/>
    </row>
    <row r="16" spans="2:9" x14ac:dyDescent="0.25">
      <c r="B16" s="10"/>
      <c r="C16" s="10"/>
      <c r="D16" s="10"/>
      <c r="E16" s="10"/>
      <c r="F16" s="10"/>
      <c r="G16" s="10"/>
      <c r="H16" s="10"/>
      <c r="I16" s="10"/>
    </row>
    <row r="17" spans="2:9" x14ac:dyDescent="0.25">
      <c r="B17" s="10"/>
      <c r="C17" s="10"/>
      <c r="D17" s="10"/>
      <c r="E17" s="10"/>
      <c r="F17" s="10"/>
      <c r="G17" s="10"/>
      <c r="H17" s="10"/>
      <c r="I17" s="10"/>
    </row>
    <row r="18" spans="2:9" x14ac:dyDescent="0.25">
      <c r="B18" s="10"/>
      <c r="C18" s="10"/>
      <c r="D18" s="10"/>
      <c r="E18" s="10"/>
      <c r="F18" s="10"/>
      <c r="G18" s="10"/>
      <c r="H18" s="10"/>
      <c r="I18" s="10"/>
    </row>
    <row r="19" spans="2:9" x14ac:dyDescent="0.25">
      <c r="B19" s="10"/>
      <c r="C19" s="10"/>
      <c r="D19" s="10"/>
      <c r="E19" s="10"/>
      <c r="F19" s="10"/>
      <c r="G19" s="10"/>
      <c r="H19" s="10"/>
      <c r="I19" s="10"/>
    </row>
    <row r="20" spans="2:9" x14ac:dyDescent="0.25">
      <c r="B20" s="10"/>
      <c r="C20" s="10"/>
      <c r="D20" s="10"/>
      <c r="E20" s="10"/>
      <c r="F20" s="10"/>
      <c r="G20" s="10"/>
      <c r="H20" s="10"/>
      <c r="I20" s="10"/>
    </row>
    <row r="22" spans="2:9" ht="18.75" x14ac:dyDescent="0.3">
      <c r="C22" s="23" t="s">
        <v>28</v>
      </c>
      <c r="D22" s="24">
        <f>C8+C9+C10+C11+C12+C13+C14</f>
        <v>623850600</v>
      </c>
    </row>
  </sheetData>
  <mergeCells count="4">
    <mergeCell ref="B6:B7"/>
    <mergeCell ref="C6:C7"/>
    <mergeCell ref="D6:D7"/>
    <mergeCell ref="C2:D4"/>
  </mergeCells>
  <pageMargins left="0.7" right="0.7" top="0.75" bottom="0.75" header="0.3" footer="0.3"/>
  <pageSetup paperSize="9" scale="75" orientation="landscape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K21"/>
  <sheetViews>
    <sheetView topLeftCell="A7" workbookViewId="0">
      <selection activeCell="C18" sqref="C18"/>
    </sheetView>
  </sheetViews>
  <sheetFormatPr baseColWidth="10" defaultRowHeight="15" x14ac:dyDescent="0.25"/>
  <cols>
    <col min="2" max="2" width="27.7109375" customWidth="1"/>
    <col min="3" max="3" width="9.28515625" customWidth="1"/>
    <col min="4" max="4" width="16.42578125" customWidth="1"/>
    <col min="5" max="5" width="11" customWidth="1"/>
    <col min="6" max="6" width="13" customWidth="1"/>
    <col min="7" max="7" width="20.5703125" customWidth="1"/>
    <col min="8" max="8" width="8" customWidth="1"/>
    <col min="9" max="9" width="18.85546875" customWidth="1"/>
    <col min="10" max="10" width="14.85546875" customWidth="1"/>
    <col min="11" max="11" width="12.85546875" customWidth="1"/>
  </cols>
  <sheetData>
    <row r="3" spans="2:11" ht="15" customHeight="1" x14ac:dyDescent="0.25">
      <c r="B3" s="665" t="s">
        <v>0</v>
      </c>
      <c r="C3" s="665" t="s">
        <v>1</v>
      </c>
      <c r="D3" s="665" t="s">
        <v>24</v>
      </c>
      <c r="E3" s="665" t="s">
        <v>2</v>
      </c>
      <c r="F3" s="665" t="s">
        <v>3</v>
      </c>
      <c r="G3" s="665" t="s">
        <v>4</v>
      </c>
      <c r="H3" s="665" t="s">
        <v>5</v>
      </c>
      <c r="I3" s="665" t="s">
        <v>6</v>
      </c>
      <c r="J3" s="665" t="s">
        <v>7</v>
      </c>
      <c r="K3" s="665" t="s">
        <v>9</v>
      </c>
    </row>
    <row r="4" spans="2:11" ht="15" customHeight="1" x14ac:dyDescent="0.25">
      <c r="B4" s="666"/>
      <c r="C4" s="666"/>
      <c r="D4" s="666"/>
      <c r="E4" s="666"/>
      <c r="F4" s="666"/>
      <c r="G4" s="666"/>
      <c r="H4" s="666"/>
      <c r="I4" s="666"/>
      <c r="J4" s="666"/>
      <c r="K4" s="666"/>
    </row>
    <row r="5" spans="2:11" ht="16.5" x14ac:dyDescent="0.25">
      <c r="B5" s="2" t="s">
        <v>10</v>
      </c>
      <c r="C5" s="6" t="s">
        <v>25</v>
      </c>
      <c r="D5" s="1" t="s">
        <v>26</v>
      </c>
      <c r="E5" s="4">
        <v>45000</v>
      </c>
      <c r="F5" s="1">
        <v>440</v>
      </c>
      <c r="G5" s="4">
        <f>E5-F5</f>
        <v>44560</v>
      </c>
      <c r="H5" s="5">
        <v>690</v>
      </c>
      <c r="I5" s="5">
        <f>G5*H5</f>
        <v>30746400</v>
      </c>
      <c r="J5" s="5">
        <v>900000</v>
      </c>
      <c r="K5" s="11">
        <v>45111</v>
      </c>
    </row>
    <row r="6" spans="2:11" ht="16.5" x14ac:dyDescent="0.3">
      <c r="B6" s="3" t="s">
        <v>11</v>
      </c>
      <c r="C6" s="6" t="s">
        <v>25</v>
      </c>
      <c r="D6" s="1" t="s">
        <v>26</v>
      </c>
      <c r="E6" s="4">
        <v>45000</v>
      </c>
      <c r="F6" s="1">
        <v>420</v>
      </c>
      <c r="G6" s="4">
        <f t="shared" ref="G6:G18" si="0">E6-F6</f>
        <v>44580</v>
      </c>
      <c r="H6" s="5">
        <v>690</v>
      </c>
      <c r="I6" s="5">
        <f t="shared" ref="I6:I18" si="1">G6*H6</f>
        <v>30760200</v>
      </c>
      <c r="J6" s="5">
        <v>122950600</v>
      </c>
      <c r="K6" s="11">
        <v>45120</v>
      </c>
    </row>
    <row r="7" spans="2:11" ht="16.5" x14ac:dyDescent="0.3">
      <c r="B7" s="3" t="s">
        <v>12</v>
      </c>
      <c r="C7" s="6" t="s">
        <v>25</v>
      </c>
      <c r="D7" s="1" t="s">
        <v>26</v>
      </c>
      <c r="E7" s="4">
        <v>45000</v>
      </c>
      <c r="F7" s="1">
        <v>200</v>
      </c>
      <c r="G7" s="4">
        <f t="shared" si="0"/>
        <v>44800</v>
      </c>
      <c r="H7" s="5">
        <v>690</v>
      </c>
      <c r="I7" s="5">
        <f t="shared" si="1"/>
        <v>30912000</v>
      </c>
      <c r="J7" s="5">
        <v>100000000</v>
      </c>
      <c r="K7" s="11">
        <v>45126</v>
      </c>
    </row>
    <row r="8" spans="2:11" ht="16.5" x14ac:dyDescent="0.3">
      <c r="B8" s="3" t="s">
        <v>13</v>
      </c>
      <c r="C8" s="12" t="s">
        <v>27</v>
      </c>
      <c r="D8" s="1" t="s">
        <v>26</v>
      </c>
      <c r="E8" s="4">
        <v>45000</v>
      </c>
      <c r="F8" s="1">
        <v>100</v>
      </c>
      <c r="G8" s="4">
        <f t="shared" si="0"/>
        <v>44900</v>
      </c>
      <c r="H8" s="5">
        <v>680</v>
      </c>
      <c r="I8" s="5">
        <f t="shared" si="1"/>
        <v>30532000</v>
      </c>
      <c r="J8" s="5">
        <v>200000000</v>
      </c>
      <c r="K8" s="11">
        <v>45133</v>
      </c>
    </row>
    <row r="9" spans="2:11" ht="16.5" x14ac:dyDescent="0.3">
      <c r="B9" s="3" t="s">
        <v>14</v>
      </c>
      <c r="C9" s="6" t="s">
        <v>25</v>
      </c>
      <c r="D9" s="1" t="s">
        <v>31</v>
      </c>
      <c r="E9" s="4">
        <v>45000</v>
      </c>
      <c r="F9" s="1">
        <v>280</v>
      </c>
      <c r="G9" s="4">
        <f t="shared" si="0"/>
        <v>44720</v>
      </c>
      <c r="H9" s="5">
        <v>680</v>
      </c>
      <c r="I9" s="5">
        <f t="shared" si="1"/>
        <v>30409600</v>
      </c>
      <c r="J9" s="5"/>
      <c r="K9" s="11"/>
    </row>
    <row r="10" spans="2:11" ht="16.5" x14ac:dyDescent="0.3">
      <c r="B10" s="3" t="s">
        <v>15</v>
      </c>
      <c r="C10" s="12" t="s">
        <v>27</v>
      </c>
      <c r="D10" s="1" t="s">
        <v>31</v>
      </c>
      <c r="E10" s="4">
        <v>45000</v>
      </c>
      <c r="F10" s="1">
        <v>160</v>
      </c>
      <c r="G10" s="4">
        <f t="shared" si="0"/>
        <v>44840</v>
      </c>
      <c r="H10" s="5">
        <v>680</v>
      </c>
      <c r="I10" s="5">
        <f t="shared" si="1"/>
        <v>30491200</v>
      </c>
      <c r="J10" s="5"/>
      <c r="K10" s="11"/>
    </row>
    <row r="11" spans="2:11" ht="16.5" x14ac:dyDescent="0.3">
      <c r="B11" s="3" t="s">
        <v>16</v>
      </c>
      <c r="C11" s="12" t="s">
        <v>27</v>
      </c>
      <c r="D11" s="1" t="s">
        <v>31</v>
      </c>
      <c r="E11" s="4">
        <v>45000</v>
      </c>
      <c r="F11" s="1">
        <v>150</v>
      </c>
      <c r="G11" s="4">
        <f t="shared" si="0"/>
        <v>44850</v>
      </c>
      <c r="H11" s="5">
        <v>680</v>
      </c>
      <c r="I11" s="5">
        <f t="shared" si="1"/>
        <v>30498000</v>
      </c>
      <c r="J11" s="5"/>
      <c r="K11" s="11"/>
    </row>
    <row r="12" spans="2:11" ht="16.5" x14ac:dyDescent="0.3">
      <c r="B12" s="3" t="s">
        <v>17</v>
      </c>
      <c r="C12" s="6" t="s">
        <v>25</v>
      </c>
      <c r="D12" s="1" t="s">
        <v>31</v>
      </c>
      <c r="E12" s="4">
        <v>45000</v>
      </c>
      <c r="F12" s="1">
        <v>195</v>
      </c>
      <c r="G12" s="4">
        <f t="shared" si="0"/>
        <v>44805</v>
      </c>
      <c r="H12" s="5">
        <v>685</v>
      </c>
      <c r="I12" s="5">
        <f t="shared" si="1"/>
        <v>30691425</v>
      </c>
      <c r="J12" s="5"/>
      <c r="K12" s="11"/>
    </row>
    <row r="13" spans="2:11" ht="16.5" x14ac:dyDescent="0.3">
      <c r="B13" s="3" t="s">
        <v>18</v>
      </c>
      <c r="C13" s="6" t="s">
        <v>25</v>
      </c>
      <c r="D13" s="1" t="s">
        <v>31</v>
      </c>
      <c r="E13" s="4">
        <v>45000</v>
      </c>
      <c r="F13" s="1">
        <v>200</v>
      </c>
      <c r="G13" s="4">
        <f t="shared" si="0"/>
        <v>44800</v>
      </c>
      <c r="H13" s="5">
        <v>685</v>
      </c>
      <c r="I13" s="5">
        <f t="shared" si="1"/>
        <v>30688000</v>
      </c>
      <c r="J13" s="5"/>
      <c r="K13" s="11"/>
    </row>
    <row r="14" spans="2:11" ht="16.5" x14ac:dyDescent="0.3">
      <c r="B14" s="3" t="s">
        <v>19</v>
      </c>
      <c r="C14" s="6" t="s">
        <v>25</v>
      </c>
      <c r="D14" s="1" t="s">
        <v>31</v>
      </c>
      <c r="E14" s="4">
        <v>45000</v>
      </c>
      <c r="F14" s="1">
        <v>200</v>
      </c>
      <c r="G14" s="4">
        <f t="shared" si="0"/>
        <v>44800</v>
      </c>
      <c r="H14" s="5">
        <v>685</v>
      </c>
      <c r="I14" s="5">
        <f t="shared" si="1"/>
        <v>30688000</v>
      </c>
      <c r="J14" s="5"/>
      <c r="K14" s="11"/>
    </row>
    <row r="15" spans="2:11" ht="16.5" x14ac:dyDescent="0.3">
      <c r="B15" s="3" t="s">
        <v>20</v>
      </c>
      <c r="C15" s="12" t="s">
        <v>27</v>
      </c>
      <c r="D15" s="1" t="s">
        <v>31</v>
      </c>
      <c r="E15" s="4">
        <v>45000</v>
      </c>
      <c r="F15" s="1">
        <v>60</v>
      </c>
      <c r="G15" s="4">
        <f t="shared" si="0"/>
        <v>44940</v>
      </c>
      <c r="H15" s="5">
        <v>680</v>
      </c>
      <c r="I15" s="5">
        <f t="shared" si="1"/>
        <v>30559200</v>
      </c>
      <c r="J15" s="5"/>
      <c r="K15" s="11"/>
    </row>
    <row r="16" spans="2:11" ht="16.5" x14ac:dyDescent="0.3">
      <c r="B16" s="3" t="s">
        <v>21</v>
      </c>
      <c r="C16" s="6" t="s">
        <v>25</v>
      </c>
      <c r="D16" s="1" t="s">
        <v>31</v>
      </c>
      <c r="E16" s="4">
        <v>45000</v>
      </c>
      <c r="F16" s="1">
        <v>200</v>
      </c>
      <c r="G16" s="4">
        <f t="shared" si="0"/>
        <v>44800</v>
      </c>
      <c r="H16" s="5">
        <v>685</v>
      </c>
      <c r="I16" s="5">
        <f t="shared" si="1"/>
        <v>30688000</v>
      </c>
      <c r="J16" s="5"/>
      <c r="K16" s="11"/>
    </row>
    <row r="17" spans="2:11" ht="16.5" x14ac:dyDescent="0.3">
      <c r="B17" s="3" t="s">
        <v>22</v>
      </c>
      <c r="C17" s="6" t="s">
        <v>25</v>
      </c>
      <c r="D17" s="1" t="s">
        <v>31</v>
      </c>
      <c r="E17" s="4">
        <v>45000</v>
      </c>
      <c r="F17" s="1">
        <v>200</v>
      </c>
      <c r="G17" s="4">
        <f t="shared" si="0"/>
        <v>44800</v>
      </c>
      <c r="H17" s="5">
        <v>685</v>
      </c>
      <c r="I17" s="5">
        <f t="shared" si="1"/>
        <v>30688000</v>
      </c>
      <c r="J17" s="5"/>
      <c r="K17" s="11"/>
    </row>
    <row r="18" spans="2:11" ht="16.5" x14ac:dyDescent="0.3">
      <c r="B18" s="3" t="s">
        <v>23</v>
      </c>
      <c r="C18" s="12" t="s">
        <v>27</v>
      </c>
      <c r="D18" s="1" t="s">
        <v>31</v>
      </c>
      <c r="E18" s="4">
        <v>45000</v>
      </c>
      <c r="F18" s="1">
        <v>160</v>
      </c>
      <c r="G18" s="4">
        <f t="shared" si="0"/>
        <v>44840</v>
      </c>
      <c r="H18" s="5">
        <v>680</v>
      </c>
      <c r="I18" s="5">
        <f t="shared" si="1"/>
        <v>30491200</v>
      </c>
      <c r="J18" s="5"/>
      <c r="K18" s="11"/>
    </row>
    <row r="20" spans="2:11" ht="15.75" x14ac:dyDescent="0.25">
      <c r="F20" s="25" t="s">
        <v>3</v>
      </c>
      <c r="I20" s="29" t="s">
        <v>28</v>
      </c>
      <c r="J20" s="30" t="s">
        <v>66</v>
      </c>
      <c r="K20" s="31" t="s">
        <v>71</v>
      </c>
    </row>
    <row r="21" spans="2:11" x14ac:dyDescent="0.25">
      <c r="F21" s="26">
        <f>F5+F6+F7+F8+F9+F10+F11+F12+F13+F14+F15+F16+F17+F18</f>
        <v>2965</v>
      </c>
      <c r="I21" s="27">
        <f>I5+I6+I7+I8+I9+I10+I11+I12+I13+I14+I15+I16+I17+I18</f>
        <v>428843225</v>
      </c>
      <c r="J21" s="28">
        <f>J5+J6+J7+J8</f>
        <v>423850600</v>
      </c>
      <c r="K21" s="28">
        <f>I21-J21</f>
        <v>4992625</v>
      </c>
    </row>
  </sheetData>
  <mergeCells count="10">
    <mergeCell ref="K3:K4"/>
    <mergeCell ref="H3:H4"/>
    <mergeCell ref="I3:I4"/>
    <mergeCell ref="J3:J4"/>
    <mergeCell ref="B3:B4"/>
    <mergeCell ref="C3:C4"/>
    <mergeCell ref="D3:D4"/>
    <mergeCell ref="E3:E4"/>
    <mergeCell ref="F3:F4"/>
    <mergeCell ref="G3:G4"/>
  </mergeCells>
  <pageMargins left="0.7" right="0.7" top="0.75" bottom="0.75" header="0.3" footer="0.3"/>
  <pageSetup paperSize="9" scale="80" orientation="landscape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opLeftCell="A7" workbookViewId="0">
      <selection activeCell="D35" sqref="C35:D35"/>
    </sheetView>
  </sheetViews>
  <sheetFormatPr baseColWidth="10" defaultRowHeight="15" x14ac:dyDescent="0.25"/>
  <cols>
    <col min="1" max="1" width="29.7109375" customWidth="1"/>
    <col min="2" max="2" width="9.28515625" customWidth="1"/>
    <col min="3" max="3" width="18.42578125" customWidth="1"/>
    <col min="4" max="4" width="17.7109375" customWidth="1"/>
    <col min="5" max="5" width="19.140625" customWidth="1"/>
    <col min="6" max="6" width="22.7109375" customWidth="1"/>
  </cols>
  <sheetData>
    <row r="1" spans="1:6" ht="15" customHeight="1" x14ac:dyDescent="0.25">
      <c r="A1" s="665" t="s">
        <v>0</v>
      </c>
      <c r="B1" s="665" t="s">
        <v>1</v>
      </c>
      <c r="C1" s="665" t="s">
        <v>79</v>
      </c>
      <c r="D1" s="665" t="s">
        <v>5</v>
      </c>
      <c r="E1" s="665" t="s">
        <v>6</v>
      </c>
      <c r="F1" s="665" t="s">
        <v>130</v>
      </c>
    </row>
    <row r="2" spans="1:6" ht="15" customHeight="1" x14ac:dyDescent="0.25">
      <c r="A2" s="666"/>
      <c r="B2" s="666"/>
      <c r="C2" s="666"/>
      <c r="D2" s="666"/>
      <c r="E2" s="666"/>
      <c r="F2" s="666"/>
    </row>
    <row r="3" spans="1:6" ht="15" customHeight="1" x14ac:dyDescent="0.3">
      <c r="A3" s="3" t="s">
        <v>119</v>
      </c>
      <c r="B3" s="12"/>
      <c r="C3" s="54">
        <v>600</v>
      </c>
      <c r="D3" s="5">
        <v>700</v>
      </c>
      <c r="E3" s="5">
        <f>C3*D3</f>
        <v>420000</v>
      </c>
      <c r="F3" s="48"/>
    </row>
    <row r="4" spans="1:6" ht="15" customHeight="1" x14ac:dyDescent="0.3">
      <c r="A4" s="3" t="s">
        <v>108</v>
      </c>
      <c r="B4" s="12"/>
      <c r="C4" s="54">
        <v>600</v>
      </c>
      <c r="D4" s="5">
        <v>700</v>
      </c>
      <c r="E4" s="5">
        <f>C4*D4</f>
        <v>420000</v>
      </c>
      <c r="F4" s="48"/>
    </row>
    <row r="5" spans="1:6" ht="16.5" x14ac:dyDescent="0.3">
      <c r="A5" s="3" t="s">
        <v>101</v>
      </c>
      <c r="B5" s="12"/>
      <c r="C5" s="54">
        <v>600</v>
      </c>
      <c r="D5" s="5">
        <v>700</v>
      </c>
      <c r="E5" s="5">
        <f>C5*D5</f>
        <v>420000</v>
      </c>
      <c r="F5" s="48"/>
    </row>
    <row r="6" spans="1:6" ht="16.5" x14ac:dyDescent="0.3">
      <c r="A6" s="3" t="s">
        <v>231</v>
      </c>
      <c r="B6" s="12"/>
      <c r="C6" s="54">
        <v>600</v>
      </c>
      <c r="D6" s="5">
        <v>700</v>
      </c>
      <c r="E6" s="5">
        <f>C6*D6</f>
        <v>420000</v>
      </c>
      <c r="F6" s="48"/>
    </row>
    <row r="7" spans="1:6" ht="16.5" x14ac:dyDescent="0.3">
      <c r="A7" s="3" t="s">
        <v>118</v>
      </c>
      <c r="B7" s="12"/>
      <c r="C7" s="54">
        <v>600</v>
      </c>
      <c r="D7" s="5">
        <v>700</v>
      </c>
      <c r="E7" s="5">
        <f>C7*D7</f>
        <v>420000</v>
      </c>
      <c r="F7" s="48"/>
    </row>
    <row r="8" spans="1:6" ht="16.5" x14ac:dyDescent="0.3">
      <c r="A8" s="3"/>
      <c r="B8" s="12"/>
      <c r="C8" s="4"/>
      <c r="D8" s="5"/>
      <c r="E8" s="5"/>
      <c r="F8" s="48"/>
    </row>
    <row r="9" spans="1:6" ht="16.5" x14ac:dyDescent="0.3">
      <c r="A9" s="3"/>
      <c r="B9" s="12"/>
      <c r="C9" s="4"/>
      <c r="D9" s="5"/>
      <c r="E9" s="5"/>
      <c r="F9" s="48"/>
    </row>
    <row r="10" spans="1:6" ht="16.5" x14ac:dyDescent="0.3">
      <c r="A10" s="3"/>
      <c r="B10" s="12"/>
      <c r="C10" s="4"/>
      <c r="D10" s="5"/>
      <c r="E10" s="5"/>
      <c r="F10" s="48"/>
    </row>
    <row r="11" spans="1:6" ht="16.5" x14ac:dyDescent="0.3">
      <c r="A11" s="3"/>
      <c r="B11" s="12"/>
      <c r="C11" s="4"/>
      <c r="D11" s="5"/>
      <c r="E11" s="5"/>
      <c r="F11" s="48"/>
    </row>
    <row r="12" spans="1:6" ht="16.5" x14ac:dyDescent="0.3">
      <c r="A12" s="3"/>
      <c r="B12" s="12"/>
      <c r="C12" s="4"/>
      <c r="D12" s="5"/>
      <c r="E12" s="5"/>
      <c r="F12" s="15"/>
    </row>
    <row r="13" spans="1:6" ht="16.5" x14ac:dyDescent="0.3">
      <c r="A13" s="3"/>
      <c r="B13" s="12"/>
      <c r="C13" s="4"/>
      <c r="D13" s="5"/>
      <c r="E13" s="5"/>
      <c r="F13" s="10"/>
    </row>
    <row r="14" spans="1:6" ht="16.5" x14ac:dyDescent="0.3">
      <c r="A14" s="3"/>
      <c r="B14" s="12"/>
      <c r="C14" s="4"/>
      <c r="D14" s="5"/>
      <c r="E14" s="5"/>
      <c r="F14" s="10"/>
    </row>
    <row r="15" spans="1:6" ht="16.5" x14ac:dyDescent="0.3">
      <c r="A15" s="3"/>
      <c r="B15" s="7"/>
      <c r="C15" s="4"/>
      <c r="D15" s="5"/>
      <c r="E15" s="5"/>
      <c r="F15" s="10"/>
    </row>
    <row r="16" spans="1:6" x14ac:dyDescent="0.25">
      <c r="A16" s="8"/>
      <c r="B16" s="133"/>
      <c r="C16" s="133"/>
      <c r="D16" s="5"/>
      <c r="E16" s="5"/>
      <c r="F16" s="10"/>
    </row>
    <row r="17" spans="1:6" x14ac:dyDescent="0.25">
      <c r="A17" s="8"/>
      <c r="B17" s="133"/>
      <c r="C17" s="133"/>
      <c r="D17" s="5"/>
      <c r="E17" s="5"/>
      <c r="F17" s="10"/>
    </row>
    <row r="19" spans="1:6" x14ac:dyDescent="0.25">
      <c r="D19" s="665" t="s">
        <v>55</v>
      </c>
      <c r="E19" s="742">
        <f>E3+E4+E5+E6+E7+E8+E9+E10+E11+E12</f>
        <v>2100000</v>
      </c>
    </row>
    <row r="20" spans="1:6" x14ac:dyDescent="0.25">
      <c r="D20" s="666"/>
      <c r="E20" s="743"/>
    </row>
    <row r="22" spans="1:6" x14ac:dyDescent="0.25">
      <c r="D22" s="665" t="s">
        <v>225</v>
      </c>
      <c r="E22" s="742">
        <v>984500</v>
      </c>
    </row>
    <row r="23" spans="1:6" x14ac:dyDescent="0.25">
      <c r="D23" s="666"/>
      <c r="E23" s="743"/>
    </row>
    <row r="25" spans="1:6" x14ac:dyDescent="0.25">
      <c r="D25" s="665" t="s">
        <v>213</v>
      </c>
      <c r="E25" s="742">
        <f>E19-E22</f>
        <v>1115500</v>
      </c>
    </row>
    <row r="26" spans="1:6" x14ac:dyDescent="0.25">
      <c r="D26" s="666"/>
      <c r="E26" s="743"/>
    </row>
  </sheetData>
  <mergeCells count="12">
    <mergeCell ref="D22:D23"/>
    <mergeCell ref="E22:E23"/>
    <mergeCell ref="D25:D26"/>
    <mergeCell ref="E25:E26"/>
    <mergeCell ref="D1:D2"/>
    <mergeCell ref="E1:E2"/>
    <mergeCell ref="F1:F2"/>
    <mergeCell ref="D19:D20"/>
    <mergeCell ref="E19:E20"/>
    <mergeCell ref="A1:A2"/>
    <mergeCell ref="B1:B2"/>
    <mergeCell ref="C1:C2"/>
  </mergeCells>
  <pageMargins left="0.7" right="0.7" top="0.75" bottom="0.75" header="0.3" footer="0.3"/>
  <pageSetup paperSize="9" orientation="landscape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9"/>
  <sheetViews>
    <sheetView topLeftCell="A7" workbookViewId="0">
      <selection activeCell="E10" sqref="E10"/>
    </sheetView>
  </sheetViews>
  <sheetFormatPr baseColWidth="10" defaultRowHeight="15" x14ac:dyDescent="0.25"/>
  <cols>
    <col min="5" max="5" width="17" customWidth="1"/>
    <col min="7" max="7" width="13.85546875" customWidth="1"/>
  </cols>
  <sheetData>
    <row r="3" spans="2:7" ht="15.75" x14ac:dyDescent="0.25">
      <c r="B3" s="39" t="s">
        <v>109</v>
      </c>
      <c r="C3" s="39" t="s">
        <v>5</v>
      </c>
      <c r="D3" s="39" t="s">
        <v>110</v>
      </c>
      <c r="E3" s="39" t="s">
        <v>111</v>
      </c>
      <c r="F3" s="39" t="s">
        <v>9</v>
      </c>
      <c r="G3" s="71" t="s">
        <v>105</v>
      </c>
    </row>
    <row r="4" spans="2:7" x14ac:dyDescent="0.25">
      <c r="B4" s="22" t="s">
        <v>112</v>
      </c>
      <c r="C4" s="40">
        <v>695</v>
      </c>
      <c r="D4" s="41">
        <v>150000</v>
      </c>
      <c r="E4" s="40">
        <f>C4*D4</f>
        <v>104250000</v>
      </c>
      <c r="F4" s="11">
        <v>45153</v>
      </c>
      <c r="G4" s="15">
        <v>61499300</v>
      </c>
    </row>
    <row r="5" spans="2:7" x14ac:dyDescent="0.25">
      <c r="B5" s="10"/>
      <c r="C5" s="10"/>
      <c r="D5" s="10"/>
      <c r="E5" s="10"/>
      <c r="F5" s="10"/>
      <c r="G5" s="15">
        <v>25000000</v>
      </c>
    </row>
    <row r="6" spans="2:7" ht="15.75" x14ac:dyDescent="0.25">
      <c r="B6" s="42" t="s">
        <v>113</v>
      </c>
      <c r="C6" s="42" t="s">
        <v>5</v>
      </c>
      <c r="D6" s="42" t="s">
        <v>110</v>
      </c>
      <c r="E6" s="42" t="s">
        <v>111</v>
      </c>
      <c r="F6" s="39" t="s">
        <v>9</v>
      </c>
      <c r="G6" s="15">
        <v>21500700</v>
      </c>
    </row>
    <row r="7" spans="2:7" x14ac:dyDescent="0.25">
      <c r="B7" s="22" t="s">
        <v>112</v>
      </c>
      <c r="C7" s="40">
        <v>720</v>
      </c>
      <c r="D7" s="41">
        <v>150000</v>
      </c>
      <c r="E7" s="40">
        <f>C7*D7</f>
        <v>108000000</v>
      </c>
      <c r="F7" s="11">
        <v>45153</v>
      </c>
      <c r="G7" s="10"/>
    </row>
    <row r="9" spans="2:7" ht="15.75" x14ac:dyDescent="0.25">
      <c r="D9" s="44" t="s">
        <v>8</v>
      </c>
      <c r="E9" s="43">
        <f>108000000-G4-G5-G6</f>
        <v>0</v>
      </c>
    </row>
  </sheetData>
  <pageMargins left="0.7" right="0.7" top="0.75" bottom="0.75" header="0.3" footer="0.3"/>
  <pageSetup paperSize="9" scale="85" orientation="portrait" verticalDpi="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7"/>
  <sheetViews>
    <sheetView topLeftCell="D1" workbookViewId="0">
      <selection activeCell="H23" sqref="H23"/>
    </sheetView>
  </sheetViews>
  <sheetFormatPr baseColWidth="10" defaultRowHeight="15" x14ac:dyDescent="0.25"/>
  <cols>
    <col min="2" max="2" width="29.42578125" customWidth="1"/>
    <col min="3" max="3" width="21.85546875" customWidth="1"/>
    <col min="5" max="5" width="15.28515625" customWidth="1"/>
    <col min="7" max="7" width="13" customWidth="1"/>
    <col min="8" max="8" width="20.5703125" customWidth="1"/>
    <col min="9" max="9" width="8" customWidth="1"/>
    <col min="10" max="10" width="18.85546875" customWidth="1"/>
    <col min="11" max="11" width="17.42578125" customWidth="1"/>
    <col min="12" max="12" width="15" customWidth="1"/>
    <col min="13" max="13" width="8.28515625" customWidth="1"/>
    <col min="14" max="14" width="19.140625" customWidth="1"/>
  </cols>
  <sheetData>
    <row r="1" spans="1:15" x14ac:dyDescent="0.25">
      <c r="A1" s="741" t="s">
        <v>281</v>
      </c>
      <c r="B1" s="665" t="s">
        <v>0</v>
      </c>
      <c r="C1" s="665" t="s">
        <v>9</v>
      </c>
      <c r="D1" s="665" t="s">
        <v>1</v>
      </c>
      <c r="E1" s="665" t="s">
        <v>24</v>
      </c>
      <c r="F1" s="665" t="s">
        <v>2</v>
      </c>
      <c r="G1" s="665" t="s">
        <v>3</v>
      </c>
      <c r="H1" s="665" t="s">
        <v>4</v>
      </c>
      <c r="I1" s="665" t="s">
        <v>5</v>
      </c>
      <c r="J1" s="665" t="s">
        <v>6</v>
      </c>
      <c r="K1" s="665" t="s">
        <v>7</v>
      </c>
      <c r="L1" s="665" t="s">
        <v>8</v>
      </c>
      <c r="M1" s="665" t="s">
        <v>33</v>
      </c>
      <c r="N1" s="665" t="s">
        <v>7</v>
      </c>
      <c r="O1" s="665" t="s">
        <v>9</v>
      </c>
    </row>
    <row r="2" spans="1:15" ht="15" customHeight="1" x14ac:dyDescent="0.25">
      <c r="A2" s="741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  <c r="O2" s="666"/>
    </row>
    <row r="3" spans="1:15" ht="16.5" x14ac:dyDescent="0.3">
      <c r="A3" s="374">
        <v>1</v>
      </c>
      <c r="B3" s="3" t="s">
        <v>714</v>
      </c>
      <c r="C3" s="210">
        <v>45631</v>
      </c>
      <c r="D3" s="12" t="s">
        <v>715</v>
      </c>
      <c r="E3" s="307"/>
      <c r="F3" s="4">
        <v>45000</v>
      </c>
      <c r="G3" s="307">
        <v>50</v>
      </c>
      <c r="H3" s="4">
        <f>F3-G3</f>
        <v>44950</v>
      </c>
      <c r="I3" s="5">
        <v>630</v>
      </c>
      <c r="J3" s="5">
        <f>H3*I3</f>
        <v>28318500</v>
      </c>
      <c r="K3" s="5">
        <v>28318500</v>
      </c>
      <c r="L3" s="5">
        <f>J3-K3</f>
        <v>0</v>
      </c>
      <c r="M3" s="13" t="s">
        <v>32</v>
      </c>
      <c r="N3" s="5">
        <v>28318500</v>
      </c>
      <c r="O3" s="11">
        <v>45649</v>
      </c>
    </row>
    <row r="4" spans="1:15" ht="16.5" x14ac:dyDescent="0.3">
      <c r="A4" s="374">
        <f>A3+1</f>
        <v>2</v>
      </c>
      <c r="B4" s="3"/>
      <c r="C4" s="3"/>
      <c r="D4" s="6"/>
      <c r="E4" s="307"/>
      <c r="F4" s="4"/>
      <c r="G4" s="307"/>
      <c r="H4" s="4"/>
      <c r="I4" s="5"/>
      <c r="J4" s="5"/>
      <c r="K4" s="5"/>
      <c r="L4" s="5"/>
      <c r="M4" s="13"/>
      <c r="N4" s="5"/>
      <c r="O4" s="11"/>
    </row>
    <row r="5" spans="1:15" ht="16.5" x14ac:dyDescent="0.3">
      <c r="A5" s="374">
        <f>A4+1</f>
        <v>3</v>
      </c>
      <c r="B5" s="3"/>
      <c r="C5" s="3"/>
      <c r="D5" s="6"/>
      <c r="E5" s="307"/>
      <c r="F5" s="4"/>
      <c r="G5" s="307"/>
      <c r="H5" s="4"/>
      <c r="I5" s="5"/>
      <c r="J5" s="5"/>
      <c r="K5" s="5"/>
      <c r="L5" s="5"/>
      <c r="M5" s="13"/>
      <c r="N5" s="5"/>
      <c r="O5" s="11"/>
    </row>
    <row r="6" spans="1:15" ht="16.5" x14ac:dyDescent="0.3">
      <c r="A6" s="374">
        <f>A5+1</f>
        <v>4</v>
      </c>
      <c r="B6" s="3"/>
      <c r="C6" s="3"/>
      <c r="D6" s="6"/>
      <c r="E6" s="307"/>
      <c r="F6" s="4"/>
      <c r="G6" s="307"/>
      <c r="H6" s="4"/>
      <c r="I6" s="5"/>
      <c r="J6" s="5"/>
      <c r="K6" s="5"/>
      <c r="L6" s="5"/>
      <c r="M6" s="13"/>
      <c r="N6" s="5"/>
      <c r="O6" s="11"/>
    </row>
    <row r="7" spans="1:15" ht="16.5" x14ac:dyDescent="0.3">
      <c r="A7" s="374">
        <f>A6+1</f>
        <v>5</v>
      </c>
      <c r="B7" s="3"/>
      <c r="C7" s="3"/>
      <c r="D7" s="12"/>
      <c r="E7" s="307"/>
      <c r="F7" s="4"/>
      <c r="G7" s="307"/>
      <c r="H7" s="4"/>
      <c r="I7" s="5"/>
      <c r="J7" s="5"/>
      <c r="K7" s="5"/>
      <c r="L7" s="5"/>
      <c r="M7" s="13"/>
      <c r="N7" s="307"/>
      <c r="O7" s="11"/>
    </row>
    <row r="10" spans="1:15" ht="15.75" x14ac:dyDescent="0.25">
      <c r="L10" s="667" t="s">
        <v>28</v>
      </c>
      <c r="M10" s="38"/>
      <c r="N10" s="668">
        <f>SUM(J3:J7)</f>
        <v>28318500</v>
      </c>
    </row>
    <row r="11" spans="1:15" ht="15.75" x14ac:dyDescent="0.25">
      <c r="L11" s="667"/>
      <c r="M11" s="38"/>
      <c r="N11" s="715"/>
    </row>
    <row r="13" spans="1:15" ht="15.75" x14ac:dyDescent="0.25">
      <c r="L13" s="667" t="s">
        <v>29</v>
      </c>
      <c r="M13" s="38"/>
      <c r="N13" s="668">
        <f>SUM(K3:K7)</f>
        <v>28318500</v>
      </c>
    </row>
    <row r="14" spans="1:15" ht="15.75" x14ac:dyDescent="0.25">
      <c r="L14" s="667"/>
      <c r="M14" s="38"/>
      <c r="N14" s="715"/>
    </row>
    <row r="16" spans="1:15" ht="15.75" x14ac:dyDescent="0.25">
      <c r="L16" s="667" t="s">
        <v>8</v>
      </c>
      <c r="M16" s="38"/>
      <c r="N16" s="668">
        <f>N10-N13</f>
        <v>0</v>
      </c>
    </row>
    <row r="17" spans="12:14" ht="15.75" x14ac:dyDescent="0.25">
      <c r="L17" s="667"/>
      <c r="M17" s="38"/>
      <c r="N17" s="715"/>
    </row>
  </sheetData>
  <mergeCells count="21">
    <mergeCell ref="B1:B2"/>
    <mergeCell ref="D1:D2"/>
    <mergeCell ref="E1:E2"/>
    <mergeCell ref="F1:F2"/>
    <mergeCell ref="G1:G2"/>
    <mergeCell ref="A1:A2"/>
    <mergeCell ref="C1:C2"/>
    <mergeCell ref="L16:L17"/>
    <mergeCell ref="N16:N17"/>
    <mergeCell ref="O1:O2"/>
    <mergeCell ref="L10:L11"/>
    <mergeCell ref="N10:N11"/>
    <mergeCell ref="L13:L14"/>
    <mergeCell ref="N13:N14"/>
    <mergeCell ref="N1:N2"/>
    <mergeCell ref="I1:I2"/>
    <mergeCell ref="J1:J2"/>
    <mergeCell ref="K1:K2"/>
    <mergeCell ref="L1:L2"/>
    <mergeCell ref="M1:M2"/>
    <mergeCell ref="H1:H2"/>
  </mergeCells>
  <pageMargins left="0.7" right="0.7" top="0.75" bottom="0.75" header="0.3" footer="0.3"/>
  <pageSetup paperSize="9" scale="55" orientation="landscape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6"/>
  <sheetViews>
    <sheetView workbookViewId="0">
      <selection activeCell="D19" sqref="D19:E19"/>
    </sheetView>
  </sheetViews>
  <sheetFormatPr baseColWidth="10" defaultRowHeight="15" x14ac:dyDescent="0.25"/>
  <cols>
    <col min="3" max="3" width="14.42578125" customWidth="1"/>
  </cols>
  <sheetData>
    <row r="1" spans="1:22" x14ac:dyDescent="0.25">
      <c r="A1" s="727" t="s">
        <v>292</v>
      </c>
      <c r="B1" s="727" t="s">
        <v>291</v>
      </c>
      <c r="C1" s="728"/>
      <c r="D1" s="727" t="s">
        <v>269</v>
      </c>
      <c r="E1" s="728"/>
      <c r="F1" s="727" t="s">
        <v>270</v>
      </c>
      <c r="G1" s="728"/>
      <c r="H1" s="727" t="s">
        <v>271</v>
      </c>
      <c r="I1" s="728"/>
      <c r="J1" s="727" t="s">
        <v>208</v>
      </c>
      <c r="K1" s="728"/>
      <c r="L1" s="727" t="s">
        <v>272</v>
      </c>
      <c r="M1" s="728"/>
      <c r="N1" s="727" t="s">
        <v>267</v>
      </c>
      <c r="O1" s="728"/>
      <c r="P1" s="727" t="s">
        <v>268</v>
      </c>
      <c r="Q1" s="728"/>
      <c r="R1" s="798" t="s">
        <v>5</v>
      </c>
      <c r="S1" s="798" t="s">
        <v>273</v>
      </c>
      <c r="T1" s="798"/>
      <c r="U1" s="798" t="s">
        <v>274</v>
      </c>
      <c r="V1" s="798"/>
    </row>
    <row r="2" spans="1:22" x14ac:dyDescent="0.25">
      <c r="A2" s="729"/>
      <c r="B2" s="729"/>
      <c r="C2" s="730"/>
      <c r="D2" s="729"/>
      <c r="E2" s="730"/>
      <c r="F2" s="729"/>
      <c r="G2" s="730"/>
      <c r="H2" s="729"/>
      <c r="I2" s="730"/>
      <c r="J2" s="729"/>
      <c r="K2" s="730"/>
      <c r="L2" s="729"/>
      <c r="M2" s="730"/>
      <c r="N2" s="729"/>
      <c r="O2" s="730"/>
      <c r="P2" s="729"/>
      <c r="Q2" s="730"/>
      <c r="R2" s="798"/>
      <c r="S2" s="798"/>
      <c r="T2" s="798"/>
      <c r="U2" s="798"/>
      <c r="V2" s="798"/>
    </row>
    <row r="3" spans="1:22" x14ac:dyDescent="0.25">
      <c r="A3" s="289">
        <v>1</v>
      </c>
      <c r="B3" s="766" t="s">
        <v>475</v>
      </c>
      <c r="C3" s="767"/>
      <c r="D3" s="739" t="s">
        <v>471</v>
      </c>
      <c r="E3" s="736"/>
      <c r="F3" s="740">
        <v>45000</v>
      </c>
      <c r="G3" s="738"/>
      <c r="H3" s="735">
        <v>45000</v>
      </c>
      <c r="I3" s="736"/>
      <c r="J3" s="737"/>
      <c r="K3" s="738"/>
      <c r="L3" s="739"/>
      <c r="M3" s="736"/>
      <c r="N3" s="740">
        <f>F3-J3</f>
        <v>45000</v>
      </c>
      <c r="O3" s="738"/>
      <c r="P3" s="735">
        <f>H3-L3</f>
        <v>45000</v>
      </c>
      <c r="Q3" s="736"/>
      <c r="R3" s="15"/>
      <c r="S3" s="787">
        <f>N3*R3</f>
        <v>0</v>
      </c>
      <c r="T3" s="738"/>
      <c r="U3" s="788">
        <f>P3*R3</f>
        <v>0</v>
      </c>
      <c r="V3" s="736"/>
    </row>
    <row r="4" spans="1:22" x14ac:dyDescent="0.25">
      <c r="A4" s="289">
        <f>A3+1</f>
        <v>2</v>
      </c>
      <c r="B4" s="737" t="s">
        <v>476</v>
      </c>
      <c r="C4" s="738"/>
      <c r="D4" s="739" t="s">
        <v>472</v>
      </c>
      <c r="E4" s="736"/>
      <c r="F4" s="740">
        <v>45000</v>
      </c>
      <c r="G4" s="738"/>
      <c r="H4" s="735">
        <v>45000</v>
      </c>
      <c r="I4" s="736"/>
      <c r="J4" s="737"/>
      <c r="K4" s="738"/>
      <c r="L4" s="739"/>
      <c r="M4" s="736"/>
      <c r="N4" s="740">
        <f>F4-J4</f>
        <v>45000</v>
      </c>
      <c r="O4" s="738"/>
      <c r="P4" s="735">
        <f>H4-L4</f>
        <v>45000</v>
      </c>
      <c r="Q4" s="736"/>
      <c r="R4" s="15"/>
      <c r="S4" s="787">
        <f>N4*R4</f>
        <v>0</v>
      </c>
      <c r="T4" s="738"/>
      <c r="U4" s="788">
        <f>P4*R4</f>
        <v>0</v>
      </c>
      <c r="V4" s="736"/>
    </row>
    <row r="5" spans="1:22" x14ac:dyDescent="0.25">
      <c r="A5" s="289">
        <f t="shared" ref="A5:A20" si="0">A4+1</f>
        <v>3</v>
      </c>
      <c r="B5" s="737"/>
      <c r="C5" s="738"/>
      <c r="D5" s="739"/>
      <c r="E5" s="736"/>
      <c r="F5" s="740"/>
      <c r="G5" s="738"/>
      <c r="H5" s="735"/>
      <c r="I5" s="736"/>
      <c r="J5" s="737"/>
      <c r="K5" s="738"/>
      <c r="L5" s="739"/>
      <c r="M5" s="736"/>
      <c r="N5" s="740"/>
      <c r="O5" s="738"/>
      <c r="P5" s="735"/>
      <c r="Q5" s="736"/>
      <c r="R5" s="15"/>
      <c r="S5" s="787"/>
      <c r="T5" s="738"/>
      <c r="U5" s="788"/>
      <c r="V5" s="797"/>
    </row>
    <row r="6" spans="1:22" x14ac:dyDescent="0.25">
      <c r="A6" s="289">
        <f t="shared" si="0"/>
        <v>4</v>
      </c>
      <c r="B6" s="737"/>
      <c r="C6" s="738"/>
      <c r="D6" s="739"/>
      <c r="E6" s="736"/>
      <c r="F6" s="740"/>
      <c r="G6" s="738"/>
      <c r="H6" s="735"/>
      <c r="I6" s="736"/>
      <c r="J6" s="737"/>
      <c r="K6" s="738"/>
      <c r="L6" s="739"/>
      <c r="M6" s="736"/>
      <c r="N6" s="740"/>
      <c r="O6" s="738"/>
      <c r="P6" s="735"/>
      <c r="Q6" s="736"/>
      <c r="R6" s="15"/>
      <c r="S6" s="787"/>
      <c r="T6" s="738"/>
      <c r="U6" s="788"/>
      <c r="V6" s="736"/>
    </row>
    <row r="7" spans="1:22" x14ac:dyDescent="0.25">
      <c r="A7" s="289">
        <f t="shared" si="0"/>
        <v>5</v>
      </c>
      <c r="B7" s="737"/>
      <c r="C7" s="738"/>
      <c r="D7" s="739"/>
      <c r="E7" s="736"/>
      <c r="F7" s="740"/>
      <c r="G7" s="738"/>
      <c r="H7" s="735"/>
      <c r="I7" s="736"/>
      <c r="J7" s="737"/>
      <c r="K7" s="738"/>
      <c r="L7" s="739"/>
      <c r="M7" s="736"/>
      <c r="N7" s="740"/>
      <c r="O7" s="738"/>
      <c r="P7" s="735"/>
      <c r="Q7" s="736"/>
      <c r="R7" s="15"/>
      <c r="S7" s="787"/>
      <c r="T7" s="738"/>
      <c r="U7" s="788"/>
      <c r="V7" s="736"/>
    </row>
    <row r="8" spans="1:22" x14ac:dyDescent="0.25">
      <c r="A8" s="289">
        <f t="shared" si="0"/>
        <v>6</v>
      </c>
      <c r="B8" s="737"/>
      <c r="C8" s="738"/>
      <c r="D8" s="739"/>
      <c r="E8" s="736"/>
      <c r="F8" s="740"/>
      <c r="G8" s="738"/>
      <c r="H8" s="735"/>
      <c r="I8" s="736"/>
      <c r="J8" s="737"/>
      <c r="K8" s="738"/>
      <c r="L8" s="739"/>
      <c r="M8" s="736"/>
      <c r="N8" s="740"/>
      <c r="O8" s="738"/>
      <c r="P8" s="735"/>
      <c r="Q8" s="736"/>
      <c r="R8" s="15"/>
      <c r="S8" s="787"/>
      <c r="T8" s="738"/>
      <c r="U8" s="788"/>
      <c r="V8" s="736"/>
    </row>
    <row r="9" spans="1:22" x14ac:dyDescent="0.25">
      <c r="A9" s="289">
        <f t="shared" si="0"/>
        <v>7</v>
      </c>
      <c r="B9" s="737"/>
      <c r="C9" s="738"/>
      <c r="D9" s="739"/>
      <c r="E9" s="736"/>
      <c r="F9" s="740"/>
      <c r="G9" s="738"/>
      <c r="H9" s="735"/>
      <c r="I9" s="736"/>
      <c r="J9" s="737"/>
      <c r="K9" s="738"/>
      <c r="L9" s="739"/>
      <c r="M9" s="736"/>
      <c r="N9" s="740"/>
      <c r="O9" s="738"/>
      <c r="P9" s="735"/>
      <c r="Q9" s="736"/>
      <c r="R9" s="15"/>
      <c r="S9" s="787"/>
      <c r="T9" s="738"/>
      <c r="U9" s="788"/>
      <c r="V9" s="736"/>
    </row>
    <row r="10" spans="1:22" x14ac:dyDescent="0.25">
      <c r="A10" s="289">
        <f t="shared" si="0"/>
        <v>8</v>
      </c>
      <c r="B10" s="737"/>
      <c r="C10" s="738"/>
      <c r="D10" s="739"/>
      <c r="E10" s="736"/>
      <c r="F10" s="740"/>
      <c r="G10" s="738"/>
      <c r="H10" s="735"/>
      <c r="I10" s="736"/>
      <c r="J10" s="737"/>
      <c r="K10" s="738"/>
      <c r="L10" s="739"/>
      <c r="M10" s="736"/>
      <c r="N10" s="740"/>
      <c r="O10" s="738"/>
      <c r="P10" s="735"/>
      <c r="Q10" s="736"/>
      <c r="R10" s="15"/>
      <c r="S10" s="787"/>
      <c r="T10" s="738"/>
      <c r="U10" s="788"/>
      <c r="V10" s="736"/>
    </row>
    <row r="11" spans="1:22" x14ac:dyDescent="0.25">
      <c r="A11" s="289">
        <f t="shared" si="0"/>
        <v>9</v>
      </c>
      <c r="B11" s="737"/>
      <c r="C11" s="738"/>
      <c r="D11" s="739"/>
      <c r="E11" s="736"/>
      <c r="F11" s="740"/>
      <c r="G11" s="738"/>
      <c r="H11" s="735"/>
      <c r="I11" s="736"/>
      <c r="J11" s="737"/>
      <c r="K11" s="738"/>
      <c r="L11" s="739"/>
      <c r="M11" s="736"/>
      <c r="N11" s="740"/>
      <c r="O11" s="738"/>
      <c r="P11" s="735"/>
      <c r="Q11" s="736"/>
      <c r="R11" s="15"/>
      <c r="S11" s="787"/>
      <c r="T11" s="738"/>
      <c r="U11" s="788"/>
      <c r="V11" s="736"/>
    </row>
    <row r="12" spans="1:22" x14ac:dyDescent="0.25">
      <c r="A12" s="289">
        <f t="shared" si="0"/>
        <v>10</v>
      </c>
      <c r="B12" s="737"/>
      <c r="C12" s="738"/>
      <c r="D12" s="739"/>
      <c r="E12" s="736"/>
      <c r="F12" s="740"/>
      <c r="G12" s="738"/>
      <c r="H12" s="735"/>
      <c r="I12" s="736"/>
      <c r="J12" s="737"/>
      <c r="K12" s="738"/>
      <c r="L12" s="739"/>
      <c r="M12" s="736"/>
      <c r="N12" s="740"/>
      <c r="O12" s="738"/>
      <c r="P12" s="735"/>
      <c r="Q12" s="736"/>
      <c r="R12" s="15"/>
      <c r="S12" s="787"/>
      <c r="T12" s="738"/>
      <c r="U12" s="788"/>
      <c r="V12" s="736"/>
    </row>
    <row r="13" spans="1:22" x14ac:dyDescent="0.25">
      <c r="A13" s="289">
        <f t="shared" si="0"/>
        <v>11</v>
      </c>
      <c r="B13" s="737"/>
      <c r="C13" s="738"/>
      <c r="D13" s="739"/>
      <c r="E13" s="736"/>
      <c r="F13" s="740"/>
      <c r="G13" s="738"/>
      <c r="H13" s="735"/>
      <c r="I13" s="736"/>
      <c r="J13" s="737"/>
      <c r="K13" s="738"/>
      <c r="L13" s="739"/>
      <c r="M13" s="736"/>
      <c r="N13" s="740"/>
      <c r="O13" s="738"/>
      <c r="P13" s="735"/>
      <c r="Q13" s="736"/>
      <c r="R13" s="15"/>
      <c r="S13" s="787"/>
      <c r="T13" s="738"/>
      <c r="U13" s="788"/>
      <c r="V13" s="736"/>
    </row>
    <row r="14" spans="1:22" x14ac:dyDescent="0.25">
      <c r="A14" s="289">
        <f t="shared" si="0"/>
        <v>12</v>
      </c>
      <c r="B14" s="737"/>
      <c r="C14" s="738"/>
      <c r="D14" s="739"/>
      <c r="E14" s="736"/>
      <c r="F14" s="740"/>
      <c r="G14" s="738"/>
      <c r="H14" s="735"/>
      <c r="I14" s="736"/>
      <c r="J14" s="737"/>
      <c r="K14" s="738"/>
      <c r="L14" s="739"/>
      <c r="M14" s="736"/>
      <c r="N14" s="740"/>
      <c r="O14" s="738"/>
      <c r="P14" s="735"/>
      <c r="Q14" s="736"/>
      <c r="R14" s="15"/>
      <c r="S14" s="787"/>
      <c r="T14" s="738"/>
      <c r="U14" s="788"/>
      <c r="V14" s="736"/>
    </row>
    <row r="15" spans="1:22" x14ac:dyDescent="0.25">
      <c r="A15" s="289">
        <f t="shared" si="0"/>
        <v>13</v>
      </c>
      <c r="B15" s="737"/>
      <c r="C15" s="738"/>
      <c r="D15" s="739"/>
      <c r="E15" s="736"/>
      <c r="F15" s="740"/>
      <c r="G15" s="738"/>
      <c r="H15" s="735"/>
      <c r="I15" s="736"/>
      <c r="J15" s="737"/>
      <c r="K15" s="738"/>
      <c r="L15" s="739"/>
      <c r="M15" s="736"/>
      <c r="N15" s="740"/>
      <c r="O15" s="738"/>
      <c r="P15" s="735"/>
      <c r="Q15" s="736"/>
      <c r="R15" s="15"/>
      <c r="S15" s="787"/>
      <c r="T15" s="738"/>
      <c r="U15" s="788"/>
      <c r="V15" s="736"/>
    </row>
    <row r="16" spans="1:22" x14ac:dyDescent="0.25">
      <c r="A16" s="289">
        <f t="shared" si="0"/>
        <v>14</v>
      </c>
      <c r="B16" s="737"/>
      <c r="C16" s="738"/>
      <c r="D16" s="739"/>
      <c r="E16" s="736"/>
      <c r="F16" s="740"/>
      <c r="G16" s="738"/>
      <c r="H16" s="735"/>
      <c r="I16" s="736"/>
      <c r="J16" s="737"/>
      <c r="K16" s="738"/>
      <c r="L16" s="739"/>
      <c r="M16" s="736"/>
      <c r="N16" s="740"/>
      <c r="O16" s="738"/>
      <c r="P16" s="735"/>
      <c r="Q16" s="736"/>
      <c r="R16" s="15"/>
      <c r="S16" s="787"/>
      <c r="T16" s="738"/>
      <c r="U16" s="788"/>
      <c r="V16" s="736"/>
    </row>
    <row r="17" spans="1:22" x14ac:dyDescent="0.25">
      <c r="A17" s="289">
        <f t="shared" si="0"/>
        <v>15</v>
      </c>
      <c r="B17" s="737"/>
      <c r="C17" s="738"/>
      <c r="D17" s="739"/>
      <c r="E17" s="736"/>
      <c r="F17" s="740"/>
      <c r="G17" s="738"/>
      <c r="H17" s="735"/>
      <c r="I17" s="736"/>
      <c r="J17" s="737"/>
      <c r="K17" s="738"/>
      <c r="L17" s="739"/>
      <c r="M17" s="736"/>
      <c r="N17" s="740"/>
      <c r="O17" s="738"/>
      <c r="P17" s="735"/>
      <c r="Q17" s="736"/>
      <c r="R17" s="15"/>
      <c r="S17" s="787"/>
      <c r="T17" s="738"/>
      <c r="U17" s="788"/>
      <c r="V17" s="736"/>
    </row>
    <row r="18" spans="1:22" x14ac:dyDescent="0.25">
      <c r="A18" s="289">
        <f t="shared" si="0"/>
        <v>16</v>
      </c>
      <c r="B18" s="737"/>
      <c r="C18" s="738"/>
      <c r="D18" s="739"/>
      <c r="E18" s="736"/>
      <c r="F18" s="740"/>
      <c r="G18" s="738"/>
      <c r="H18" s="735"/>
      <c r="I18" s="736"/>
      <c r="J18" s="737"/>
      <c r="K18" s="738"/>
      <c r="L18" s="739"/>
      <c r="M18" s="736"/>
      <c r="N18" s="740"/>
      <c r="O18" s="738"/>
      <c r="P18" s="735"/>
      <c r="Q18" s="736"/>
      <c r="R18" s="15"/>
      <c r="S18" s="787"/>
      <c r="T18" s="738"/>
      <c r="U18" s="788"/>
      <c r="V18" s="736"/>
    </row>
    <row r="19" spans="1:22" x14ac:dyDescent="0.25">
      <c r="A19" s="289">
        <f t="shared" si="0"/>
        <v>17</v>
      </c>
      <c r="B19" s="737"/>
      <c r="C19" s="738"/>
      <c r="D19" s="739"/>
      <c r="E19" s="736"/>
      <c r="F19" s="740"/>
      <c r="G19" s="738"/>
      <c r="H19" s="735"/>
      <c r="I19" s="736"/>
      <c r="J19" s="737"/>
      <c r="K19" s="738"/>
      <c r="L19" s="739"/>
      <c r="M19" s="736"/>
      <c r="N19" s="740"/>
      <c r="O19" s="738"/>
      <c r="P19" s="735"/>
      <c r="Q19" s="736"/>
      <c r="R19" s="15"/>
      <c r="S19" s="787"/>
      <c r="T19" s="738"/>
      <c r="U19" s="788"/>
      <c r="V19" s="736"/>
    </row>
    <row r="20" spans="1:22" x14ac:dyDescent="0.25">
      <c r="A20" s="289">
        <f t="shared" si="0"/>
        <v>18</v>
      </c>
      <c r="B20" s="737"/>
      <c r="C20" s="738"/>
      <c r="D20" s="739"/>
      <c r="E20" s="736"/>
      <c r="F20" s="740"/>
      <c r="G20" s="738"/>
      <c r="H20" s="735"/>
      <c r="I20" s="736"/>
      <c r="J20" s="737"/>
      <c r="K20" s="738"/>
      <c r="L20" s="739"/>
      <c r="M20" s="736"/>
      <c r="N20" s="740"/>
      <c r="O20" s="738"/>
      <c r="P20" s="735"/>
      <c r="Q20" s="736"/>
      <c r="R20" s="15"/>
      <c r="S20" s="787"/>
      <c r="T20" s="738"/>
      <c r="U20" s="788"/>
      <c r="V20" s="736"/>
    </row>
    <row r="26" spans="1:22" x14ac:dyDescent="0.25">
      <c r="O26" s="789" t="s">
        <v>275</v>
      </c>
      <c r="P26" s="790"/>
      <c r="Q26" s="793">
        <f>S3+S4+S5+S6+S7+S8+S9+S10+S11+S12+S13+S14+S15+S16+S17+S18+S19+S20</f>
        <v>0</v>
      </c>
      <c r="R26" s="794"/>
    </row>
    <row r="27" spans="1:22" x14ac:dyDescent="0.25">
      <c r="O27" s="791"/>
      <c r="P27" s="792"/>
      <c r="Q27" s="795"/>
      <c r="R27" s="796"/>
    </row>
    <row r="28" spans="1:22" x14ac:dyDescent="0.25">
      <c r="O28" s="14"/>
      <c r="P28" s="14"/>
      <c r="Q28" s="14"/>
      <c r="R28" s="14"/>
    </row>
    <row r="29" spans="1:22" x14ac:dyDescent="0.25">
      <c r="O29" s="771" t="s">
        <v>276</v>
      </c>
      <c r="P29" s="772"/>
      <c r="Q29" s="775">
        <f>U3+U4+U5+U6+U7+U8+U9+U10+U11+U12+U13+U14++U15+U16+U17+U18+U19+U20</f>
        <v>0</v>
      </c>
      <c r="R29" s="776"/>
    </row>
    <row r="30" spans="1:22" x14ac:dyDescent="0.25">
      <c r="O30" s="773"/>
      <c r="P30" s="774"/>
      <c r="Q30" s="777"/>
      <c r="R30" s="778"/>
    </row>
    <row r="31" spans="1:22" x14ac:dyDescent="0.25">
      <c r="O31" s="14"/>
      <c r="P31" s="14"/>
      <c r="Q31" s="14"/>
      <c r="R31" s="14"/>
    </row>
    <row r="32" spans="1:22" x14ac:dyDescent="0.25">
      <c r="O32" s="771" t="s">
        <v>66</v>
      </c>
      <c r="P32" s="772"/>
      <c r="Q32" s="775"/>
      <c r="R32" s="776"/>
    </row>
    <row r="33" spans="15:18" x14ac:dyDescent="0.25">
      <c r="O33" s="773"/>
      <c r="P33" s="774"/>
      <c r="Q33" s="777"/>
      <c r="R33" s="778"/>
    </row>
    <row r="34" spans="15:18" x14ac:dyDescent="0.25">
      <c r="O34" s="14"/>
      <c r="P34" s="14"/>
      <c r="Q34" s="14"/>
      <c r="R34" s="14"/>
    </row>
    <row r="35" spans="15:18" x14ac:dyDescent="0.25">
      <c r="O35" s="779" t="s">
        <v>71</v>
      </c>
      <c r="P35" s="780"/>
      <c r="Q35" s="783">
        <f>Q26-Q29-Q32</f>
        <v>0</v>
      </c>
      <c r="R35" s="784"/>
    </row>
    <row r="36" spans="15:18" x14ac:dyDescent="0.25">
      <c r="O36" s="781"/>
      <c r="P36" s="782"/>
      <c r="Q36" s="785"/>
      <c r="R36" s="786"/>
    </row>
  </sheetData>
  <mergeCells count="200">
    <mergeCell ref="L1:M2"/>
    <mergeCell ref="N1:O2"/>
    <mergeCell ref="P1:Q2"/>
    <mergeCell ref="R1:R2"/>
    <mergeCell ref="S1:T2"/>
    <mergeCell ref="U1:V2"/>
    <mergeCell ref="A1:A2"/>
    <mergeCell ref="B1:C2"/>
    <mergeCell ref="D1:E2"/>
    <mergeCell ref="F1:G2"/>
    <mergeCell ref="H1:I2"/>
    <mergeCell ref="J1:K2"/>
    <mergeCell ref="N3:O3"/>
    <mergeCell ref="P3:Q3"/>
    <mergeCell ref="S3:T3"/>
    <mergeCell ref="U3:V3"/>
    <mergeCell ref="B4:C4"/>
    <mergeCell ref="D4:E4"/>
    <mergeCell ref="F4:G4"/>
    <mergeCell ref="H4:I4"/>
    <mergeCell ref="J4:K4"/>
    <mergeCell ref="L4:M4"/>
    <mergeCell ref="B3:C3"/>
    <mergeCell ref="D3:E3"/>
    <mergeCell ref="F3:G3"/>
    <mergeCell ref="H3:I3"/>
    <mergeCell ref="J3:K3"/>
    <mergeCell ref="L3:M3"/>
    <mergeCell ref="N4:O4"/>
    <mergeCell ref="P4:Q4"/>
    <mergeCell ref="S4:T4"/>
    <mergeCell ref="U4:V4"/>
    <mergeCell ref="U5:V5"/>
    <mergeCell ref="B6:C6"/>
    <mergeCell ref="D6:E6"/>
    <mergeCell ref="F6:G6"/>
    <mergeCell ref="H6:I6"/>
    <mergeCell ref="J6:K6"/>
    <mergeCell ref="L6:M6"/>
    <mergeCell ref="N6:O6"/>
    <mergeCell ref="P6:Q6"/>
    <mergeCell ref="S6:T6"/>
    <mergeCell ref="U6:V6"/>
    <mergeCell ref="B5:C5"/>
    <mergeCell ref="D5:E5"/>
    <mergeCell ref="F5:G5"/>
    <mergeCell ref="H5:I5"/>
    <mergeCell ref="J5:K5"/>
    <mergeCell ref="L5:M5"/>
    <mergeCell ref="N5:O5"/>
    <mergeCell ref="P5:Q5"/>
    <mergeCell ref="S5:T5"/>
    <mergeCell ref="U7:V7"/>
    <mergeCell ref="B8:C8"/>
    <mergeCell ref="D8:E8"/>
    <mergeCell ref="F8:G8"/>
    <mergeCell ref="H8:I8"/>
    <mergeCell ref="J8:K8"/>
    <mergeCell ref="L8:M8"/>
    <mergeCell ref="N8:O8"/>
    <mergeCell ref="P8:Q8"/>
    <mergeCell ref="S8:T8"/>
    <mergeCell ref="U8:V8"/>
    <mergeCell ref="B7:C7"/>
    <mergeCell ref="D7:E7"/>
    <mergeCell ref="F7:G7"/>
    <mergeCell ref="H7:I7"/>
    <mergeCell ref="J7:K7"/>
    <mergeCell ref="L7:M7"/>
    <mergeCell ref="N7:O7"/>
    <mergeCell ref="P7:Q7"/>
    <mergeCell ref="S7:T7"/>
    <mergeCell ref="U9:V9"/>
    <mergeCell ref="B10:C10"/>
    <mergeCell ref="D10:E10"/>
    <mergeCell ref="F10:G10"/>
    <mergeCell ref="H10:I10"/>
    <mergeCell ref="J10:K10"/>
    <mergeCell ref="L10:M10"/>
    <mergeCell ref="N10:O10"/>
    <mergeCell ref="P10:Q10"/>
    <mergeCell ref="S10:T10"/>
    <mergeCell ref="U10:V10"/>
    <mergeCell ref="B9:C9"/>
    <mergeCell ref="D9:E9"/>
    <mergeCell ref="F9:G9"/>
    <mergeCell ref="H9:I9"/>
    <mergeCell ref="J9:K9"/>
    <mergeCell ref="L9:M9"/>
    <mergeCell ref="N9:O9"/>
    <mergeCell ref="P9:Q9"/>
    <mergeCell ref="S9:T9"/>
    <mergeCell ref="U11:V11"/>
    <mergeCell ref="B12:C12"/>
    <mergeCell ref="D12:E12"/>
    <mergeCell ref="F12:G12"/>
    <mergeCell ref="H12:I12"/>
    <mergeCell ref="J12:K12"/>
    <mergeCell ref="L12:M12"/>
    <mergeCell ref="N12:O12"/>
    <mergeCell ref="P12:Q12"/>
    <mergeCell ref="S12:T12"/>
    <mergeCell ref="U12:V12"/>
    <mergeCell ref="B11:C11"/>
    <mergeCell ref="D11:E11"/>
    <mergeCell ref="F11:G11"/>
    <mergeCell ref="H11:I11"/>
    <mergeCell ref="J11:K11"/>
    <mergeCell ref="L11:M11"/>
    <mergeCell ref="N11:O11"/>
    <mergeCell ref="P11:Q11"/>
    <mergeCell ref="S11:T11"/>
    <mergeCell ref="U13:V13"/>
    <mergeCell ref="B14:C14"/>
    <mergeCell ref="D14:E14"/>
    <mergeCell ref="F14:G14"/>
    <mergeCell ref="H14:I14"/>
    <mergeCell ref="J14:K14"/>
    <mergeCell ref="L14:M14"/>
    <mergeCell ref="N14:O14"/>
    <mergeCell ref="P14:Q14"/>
    <mergeCell ref="S14:T14"/>
    <mergeCell ref="U14:V14"/>
    <mergeCell ref="B13:C13"/>
    <mergeCell ref="D13:E13"/>
    <mergeCell ref="F13:G13"/>
    <mergeCell ref="H13:I13"/>
    <mergeCell ref="J13:K13"/>
    <mergeCell ref="L13:M13"/>
    <mergeCell ref="N13:O13"/>
    <mergeCell ref="P13:Q13"/>
    <mergeCell ref="S13:T13"/>
    <mergeCell ref="U15:V15"/>
    <mergeCell ref="B16:C16"/>
    <mergeCell ref="D16:E16"/>
    <mergeCell ref="F16:G16"/>
    <mergeCell ref="H16:I16"/>
    <mergeCell ref="J16:K16"/>
    <mergeCell ref="L16:M16"/>
    <mergeCell ref="N16:O16"/>
    <mergeCell ref="P16:Q16"/>
    <mergeCell ref="S16:T16"/>
    <mergeCell ref="U16:V16"/>
    <mergeCell ref="B15:C15"/>
    <mergeCell ref="D15:E15"/>
    <mergeCell ref="F15:G15"/>
    <mergeCell ref="H15:I15"/>
    <mergeCell ref="J15:K15"/>
    <mergeCell ref="L15:M15"/>
    <mergeCell ref="N15:O15"/>
    <mergeCell ref="P15:Q15"/>
    <mergeCell ref="S15:T15"/>
    <mergeCell ref="U17:V17"/>
    <mergeCell ref="B18:C18"/>
    <mergeCell ref="D18:E18"/>
    <mergeCell ref="F18:G18"/>
    <mergeCell ref="H18:I18"/>
    <mergeCell ref="J18:K18"/>
    <mergeCell ref="L18:M18"/>
    <mergeCell ref="N18:O18"/>
    <mergeCell ref="P18:Q18"/>
    <mergeCell ref="S18:T18"/>
    <mergeCell ref="U18:V18"/>
    <mergeCell ref="B17:C17"/>
    <mergeCell ref="D17:E17"/>
    <mergeCell ref="F17:G17"/>
    <mergeCell ref="H17:I17"/>
    <mergeCell ref="J17:K17"/>
    <mergeCell ref="L17:M17"/>
    <mergeCell ref="N17:O17"/>
    <mergeCell ref="P17:Q17"/>
    <mergeCell ref="S17:T17"/>
    <mergeCell ref="B19:C19"/>
    <mergeCell ref="D19:E19"/>
    <mergeCell ref="F19:G19"/>
    <mergeCell ref="H19:I19"/>
    <mergeCell ref="J19:K19"/>
    <mergeCell ref="L19:M19"/>
    <mergeCell ref="U20:V20"/>
    <mergeCell ref="O26:P27"/>
    <mergeCell ref="Q26:R27"/>
    <mergeCell ref="N19:O19"/>
    <mergeCell ref="P19:Q19"/>
    <mergeCell ref="S19:T19"/>
    <mergeCell ref="U19:V19"/>
    <mergeCell ref="B20:C20"/>
    <mergeCell ref="D20:E20"/>
    <mergeCell ref="F20:G20"/>
    <mergeCell ref="H20:I20"/>
    <mergeCell ref="J20:K20"/>
    <mergeCell ref="L20:M20"/>
    <mergeCell ref="O29:P30"/>
    <mergeCell ref="Q29:R30"/>
    <mergeCell ref="O32:P33"/>
    <mergeCell ref="Q32:R33"/>
    <mergeCell ref="O35:P36"/>
    <mergeCell ref="Q35:R36"/>
    <mergeCell ref="N20:O20"/>
    <mergeCell ref="P20:Q20"/>
    <mergeCell ref="S20:T20"/>
  </mergeCells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5"/>
  <sheetViews>
    <sheetView topLeftCell="D1" workbookViewId="0">
      <selection activeCell="M15" sqref="M15:M16"/>
    </sheetView>
  </sheetViews>
  <sheetFormatPr baseColWidth="10" defaultRowHeight="15" x14ac:dyDescent="0.25"/>
  <cols>
    <col min="2" max="2" width="15.42578125" customWidth="1"/>
    <col min="3" max="3" width="29.42578125" customWidth="1"/>
    <col min="4" max="4" width="9.28515625" customWidth="1"/>
    <col min="5" max="5" width="15.28515625" customWidth="1"/>
    <col min="6" max="6" width="11" customWidth="1"/>
    <col min="7" max="7" width="13" customWidth="1"/>
    <col min="8" max="8" width="20.5703125" customWidth="1"/>
    <col min="9" max="9" width="8" customWidth="1"/>
    <col min="10" max="10" width="18.85546875" customWidth="1"/>
    <col min="11" max="11" width="17.42578125" customWidth="1"/>
    <col min="12" max="12" width="16.85546875" customWidth="1"/>
    <col min="13" max="13" width="19" customWidth="1"/>
    <col min="14" max="14" width="13.85546875" customWidth="1"/>
    <col min="15" max="15" width="18.28515625" customWidth="1"/>
  </cols>
  <sheetData>
    <row r="1" spans="1:16" x14ac:dyDescent="0.25">
      <c r="A1" s="665" t="s">
        <v>281</v>
      </c>
      <c r="B1" s="665" t="s">
        <v>295</v>
      </c>
      <c r="C1" s="665" t="s">
        <v>0</v>
      </c>
      <c r="D1" s="665" t="s">
        <v>1</v>
      </c>
      <c r="E1" s="665" t="s">
        <v>24</v>
      </c>
      <c r="F1" s="665" t="s">
        <v>2</v>
      </c>
      <c r="G1" s="665" t="s">
        <v>3</v>
      </c>
      <c r="H1" s="665" t="s">
        <v>4</v>
      </c>
      <c r="I1" s="665" t="s">
        <v>5</v>
      </c>
      <c r="J1" s="665" t="s">
        <v>6</v>
      </c>
      <c r="K1" s="665" t="s">
        <v>29</v>
      </c>
      <c r="L1" s="665" t="s">
        <v>158</v>
      </c>
      <c r="M1" s="665" t="s">
        <v>33</v>
      </c>
      <c r="N1" s="665" t="s">
        <v>7</v>
      </c>
      <c r="O1" s="665" t="s">
        <v>294</v>
      </c>
      <c r="P1" s="741"/>
    </row>
    <row r="2" spans="1:16" x14ac:dyDescent="0.25">
      <c r="A2" s="666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  <c r="O2" s="666"/>
      <c r="P2" s="741"/>
    </row>
    <row r="3" spans="1:16" ht="16.5" x14ac:dyDescent="0.3">
      <c r="A3" s="247">
        <v>1</v>
      </c>
      <c r="B3" s="45">
        <v>45580</v>
      </c>
      <c r="C3" s="3" t="s">
        <v>542</v>
      </c>
      <c r="D3" s="134" t="s">
        <v>27</v>
      </c>
      <c r="E3" s="10"/>
      <c r="F3" s="4">
        <v>45000</v>
      </c>
      <c r="G3" s="248">
        <v>100</v>
      </c>
      <c r="H3" s="4">
        <f t="shared" ref="H3:H16" si="0">F3-G3</f>
        <v>44900</v>
      </c>
      <c r="I3" s="5">
        <v>595</v>
      </c>
      <c r="J3" s="5">
        <f t="shared" ref="J3:J8" si="1">I3*H3</f>
        <v>26715500</v>
      </c>
      <c r="K3" s="5">
        <v>26715500</v>
      </c>
      <c r="L3" s="5">
        <f>J3-K3</f>
        <v>0</v>
      </c>
      <c r="M3" s="13" t="s">
        <v>260</v>
      </c>
      <c r="N3" s="5">
        <v>52650175</v>
      </c>
      <c r="O3" s="209">
        <v>45583</v>
      </c>
      <c r="P3" s="10"/>
    </row>
    <row r="4" spans="1:16" ht="16.5" x14ac:dyDescent="0.3">
      <c r="A4" s="247">
        <f>A3+1</f>
        <v>2</v>
      </c>
      <c r="B4" s="45">
        <v>45580</v>
      </c>
      <c r="C4" s="3" t="s">
        <v>557</v>
      </c>
      <c r="D4" s="134" t="s">
        <v>27</v>
      </c>
      <c r="E4" s="248"/>
      <c r="F4" s="4">
        <v>45000</v>
      </c>
      <c r="G4" s="248">
        <v>1035</v>
      </c>
      <c r="H4" s="4">
        <f t="shared" si="0"/>
        <v>43965</v>
      </c>
      <c r="I4" s="5">
        <v>595</v>
      </c>
      <c r="J4" s="5">
        <f t="shared" si="1"/>
        <v>26159175</v>
      </c>
      <c r="K4" s="5">
        <v>26159175</v>
      </c>
      <c r="L4" s="5">
        <f t="shared" ref="L4:L16" si="2">J4-K4</f>
        <v>0</v>
      </c>
      <c r="M4" s="13" t="s">
        <v>260</v>
      </c>
      <c r="N4" s="5">
        <v>53430000</v>
      </c>
      <c r="O4" s="209">
        <v>45587</v>
      </c>
      <c r="P4" s="10"/>
    </row>
    <row r="5" spans="1:16" ht="16.5" x14ac:dyDescent="0.3">
      <c r="A5" s="247">
        <f t="shared" ref="A5:A16" si="3">A4+1</f>
        <v>3</v>
      </c>
      <c r="B5" s="45">
        <v>45580</v>
      </c>
      <c r="C5" s="3" t="s">
        <v>558</v>
      </c>
      <c r="D5" s="134" t="s">
        <v>27</v>
      </c>
      <c r="E5" s="248"/>
      <c r="F5" s="4">
        <v>45000</v>
      </c>
      <c r="G5" s="248">
        <v>100</v>
      </c>
      <c r="H5" s="4">
        <f t="shared" si="0"/>
        <v>44900</v>
      </c>
      <c r="I5" s="5">
        <v>595</v>
      </c>
      <c r="J5" s="5">
        <f t="shared" si="1"/>
        <v>26715500</v>
      </c>
      <c r="K5" s="5">
        <v>26715500</v>
      </c>
      <c r="L5" s="5">
        <f t="shared" si="2"/>
        <v>0</v>
      </c>
      <c r="M5" s="13" t="s">
        <v>260</v>
      </c>
      <c r="N5" s="5">
        <v>5000000</v>
      </c>
      <c r="O5" s="209">
        <v>45600</v>
      </c>
      <c r="P5" s="10" t="s">
        <v>600</v>
      </c>
    </row>
    <row r="6" spans="1:16" ht="16.5" x14ac:dyDescent="0.3">
      <c r="A6" s="247">
        <f t="shared" si="3"/>
        <v>4</v>
      </c>
      <c r="B6" s="45">
        <v>45580</v>
      </c>
      <c r="C6" s="3" t="s">
        <v>559</v>
      </c>
      <c r="D6" s="134" t="s">
        <v>27</v>
      </c>
      <c r="E6" s="248"/>
      <c r="F6" s="4">
        <v>45000</v>
      </c>
      <c r="G6" s="248">
        <v>100</v>
      </c>
      <c r="H6" s="4">
        <f t="shared" si="0"/>
        <v>44900</v>
      </c>
      <c r="I6" s="5">
        <v>590</v>
      </c>
      <c r="J6" s="5">
        <f t="shared" si="1"/>
        <v>26491000</v>
      </c>
      <c r="K6" s="5">
        <v>26491000</v>
      </c>
      <c r="L6" s="5">
        <f t="shared" si="2"/>
        <v>0</v>
      </c>
      <c r="M6" s="13" t="s">
        <v>260</v>
      </c>
      <c r="N6" s="5">
        <v>20000000</v>
      </c>
      <c r="O6" s="211">
        <v>45600</v>
      </c>
      <c r="P6" s="10" t="s">
        <v>485</v>
      </c>
    </row>
    <row r="7" spans="1:16" ht="16.5" x14ac:dyDescent="0.3">
      <c r="A7" s="336">
        <f t="shared" si="3"/>
        <v>5</v>
      </c>
      <c r="B7" s="45">
        <v>45580</v>
      </c>
      <c r="C7" s="3" t="s">
        <v>560</v>
      </c>
      <c r="D7" s="134" t="s">
        <v>27</v>
      </c>
      <c r="E7" s="307"/>
      <c r="F7" s="4">
        <v>45000</v>
      </c>
      <c r="G7" s="307">
        <v>100</v>
      </c>
      <c r="H7" s="4">
        <f t="shared" si="0"/>
        <v>44900</v>
      </c>
      <c r="I7" s="5">
        <v>590</v>
      </c>
      <c r="J7" s="5">
        <f t="shared" si="1"/>
        <v>26491000</v>
      </c>
      <c r="K7" s="5">
        <v>26491000</v>
      </c>
      <c r="L7" s="5">
        <f t="shared" si="2"/>
        <v>0</v>
      </c>
      <c r="M7" s="13" t="s">
        <v>260</v>
      </c>
      <c r="N7" s="5">
        <v>20000000</v>
      </c>
      <c r="O7" s="211">
        <v>45607</v>
      </c>
      <c r="P7" s="10"/>
    </row>
    <row r="8" spans="1:16" ht="16.5" x14ac:dyDescent="0.3">
      <c r="A8" s="343">
        <f t="shared" si="3"/>
        <v>6</v>
      </c>
      <c r="B8" s="45">
        <v>45595</v>
      </c>
      <c r="C8" s="3" t="s">
        <v>373</v>
      </c>
      <c r="D8" s="6" t="s">
        <v>25</v>
      </c>
      <c r="E8" s="10"/>
      <c r="F8" s="4">
        <v>45000</v>
      </c>
      <c r="G8" s="10"/>
      <c r="H8" s="4">
        <f t="shared" si="0"/>
        <v>45000</v>
      </c>
      <c r="I8" s="5">
        <v>630</v>
      </c>
      <c r="J8" s="5">
        <f t="shared" si="1"/>
        <v>28350000</v>
      </c>
      <c r="K8" s="5">
        <v>28350000</v>
      </c>
      <c r="L8" s="5">
        <f t="shared" si="2"/>
        <v>0</v>
      </c>
      <c r="M8" s="13" t="s">
        <v>260</v>
      </c>
      <c r="N8" s="5">
        <v>18000000</v>
      </c>
      <c r="O8" s="209">
        <v>45628</v>
      </c>
      <c r="P8" s="10" t="s">
        <v>600</v>
      </c>
    </row>
    <row r="9" spans="1:16" ht="16.5" x14ac:dyDescent="0.3">
      <c r="A9" s="350">
        <f t="shared" si="3"/>
        <v>7</v>
      </c>
      <c r="B9" s="45">
        <v>45604</v>
      </c>
      <c r="C9" s="3" t="s">
        <v>621</v>
      </c>
      <c r="D9" s="6" t="s">
        <v>25</v>
      </c>
      <c r="E9" s="10"/>
      <c r="F9" s="4">
        <v>45000</v>
      </c>
      <c r="G9" s="353">
        <v>100</v>
      </c>
      <c r="H9" s="4">
        <f t="shared" si="0"/>
        <v>44900</v>
      </c>
      <c r="I9" s="5">
        <v>630</v>
      </c>
      <c r="J9" s="5">
        <f>I9*H9+50000</f>
        <v>28337000</v>
      </c>
      <c r="K9" s="5">
        <v>28337000</v>
      </c>
      <c r="L9" s="5">
        <f t="shared" si="2"/>
        <v>0</v>
      </c>
      <c r="M9" s="13" t="s">
        <v>260</v>
      </c>
      <c r="N9" s="5">
        <v>20000000</v>
      </c>
      <c r="O9" s="209">
        <v>45629</v>
      </c>
      <c r="P9" s="10" t="s">
        <v>600</v>
      </c>
    </row>
    <row r="10" spans="1:16" ht="16.5" x14ac:dyDescent="0.3">
      <c r="A10" s="352">
        <f t="shared" si="3"/>
        <v>8</v>
      </c>
      <c r="B10" s="45">
        <v>45623</v>
      </c>
      <c r="C10" s="3" t="s">
        <v>411</v>
      </c>
      <c r="D10" s="6" t="s">
        <v>25</v>
      </c>
      <c r="E10" s="10"/>
      <c r="F10" s="4">
        <v>45000</v>
      </c>
      <c r="G10" s="371">
        <v>100</v>
      </c>
      <c r="H10" s="4">
        <f t="shared" si="0"/>
        <v>44900</v>
      </c>
      <c r="I10" s="5">
        <v>650</v>
      </c>
      <c r="J10" s="5">
        <f t="shared" ref="J10:J16" si="4">I10*H10</f>
        <v>29185000</v>
      </c>
      <c r="K10" s="5">
        <v>29185000</v>
      </c>
      <c r="L10" s="5">
        <f t="shared" si="2"/>
        <v>0</v>
      </c>
      <c r="M10" s="13" t="s">
        <v>260</v>
      </c>
      <c r="N10" s="5">
        <v>16000000</v>
      </c>
      <c r="O10" s="209">
        <v>45632</v>
      </c>
      <c r="P10" s="10" t="s">
        <v>600</v>
      </c>
    </row>
    <row r="11" spans="1:16" ht="16.5" x14ac:dyDescent="0.3">
      <c r="A11" s="352">
        <f t="shared" si="3"/>
        <v>9</v>
      </c>
      <c r="B11" s="45">
        <v>45623</v>
      </c>
      <c r="C11" s="3" t="s">
        <v>648</v>
      </c>
      <c r="D11" s="6" t="s">
        <v>25</v>
      </c>
      <c r="E11" s="10"/>
      <c r="F11" s="4">
        <v>45000</v>
      </c>
      <c r="G11" s="371">
        <v>100</v>
      </c>
      <c r="H11" s="4">
        <f t="shared" si="0"/>
        <v>44900</v>
      </c>
      <c r="I11" s="5">
        <v>650</v>
      </c>
      <c r="J11" s="5">
        <f t="shared" si="4"/>
        <v>29185000</v>
      </c>
      <c r="K11" s="5">
        <v>29185000</v>
      </c>
      <c r="L11" s="5">
        <f t="shared" si="2"/>
        <v>0</v>
      </c>
      <c r="M11" s="13" t="s">
        <v>260</v>
      </c>
      <c r="N11" s="5">
        <v>4370000</v>
      </c>
      <c r="O11" s="209">
        <v>45635</v>
      </c>
      <c r="P11" s="10" t="s">
        <v>600</v>
      </c>
    </row>
    <row r="12" spans="1:16" ht="16.5" x14ac:dyDescent="0.3">
      <c r="A12" s="397">
        <f t="shared" si="3"/>
        <v>10</v>
      </c>
      <c r="B12" s="45">
        <v>45643</v>
      </c>
      <c r="C12" s="3" t="s">
        <v>605</v>
      </c>
      <c r="D12" s="6" t="s">
        <v>25</v>
      </c>
      <c r="E12" s="10"/>
      <c r="F12" s="4">
        <v>45000</v>
      </c>
      <c r="G12" s="371">
        <v>100</v>
      </c>
      <c r="H12" s="4">
        <f t="shared" si="0"/>
        <v>44900</v>
      </c>
      <c r="I12" s="5">
        <v>640</v>
      </c>
      <c r="J12" s="5">
        <f t="shared" si="4"/>
        <v>28736000</v>
      </c>
      <c r="K12" s="5">
        <v>28736000</v>
      </c>
      <c r="L12" s="5">
        <f t="shared" si="2"/>
        <v>0</v>
      </c>
      <c r="M12" s="13" t="s">
        <v>260</v>
      </c>
      <c r="N12" s="5">
        <v>15000000</v>
      </c>
      <c r="O12" s="209">
        <v>45647</v>
      </c>
      <c r="P12" s="10" t="s">
        <v>600</v>
      </c>
    </row>
    <row r="13" spans="1:16" ht="16.5" x14ac:dyDescent="0.3">
      <c r="A13" s="525">
        <f t="shared" si="3"/>
        <v>11</v>
      </c>
      <c r="B13" s="45">
        <v>45722</v>
      </c>
      <c r="C13" s="3" t="s">
        <v>1063</v>
      </c>
      <c r="D13" s="6" t="s">
        <v>25</v>
      </c>
      <c r="E13" s="10"/>
      <c r="F13" s="4">
        <v>45000</v>
      </c>
      <c r="G13" s="371">
        <v>100</v>
      </c>
      <c r="H13" s="4">
        <f t="shared" si="0"/>
        <v>44900</v>
      </c>
      <c r="I13" s="5">
        <v>620</v>
      </c>
      <c r="J13" s="5">
        <f t="shared" si="4"/>
        <v>27838000</v>
      </c>
      <c r="K13" s="5">
        <v>27838000</v>
      </c>
      <c r="L13" s="5">
        <f t="shared" si="2"/>
        <v>0</v>
      </c>
      <c r="M13" s="13" t="s">
        <v>260</v>
      </c>
      <c r="N13" s="5">
        <v>25000000</v>
      </c>
      <c r="O13" s="209">
        <v>45723</v>
      </c>
      <c r="P13" s="10" t="s">
        <v>485</v>
      </c>
    </row>
    <row r="14" spans="1:16" ht="16.5" x14ac:dyDescent="0.3">
      <c r="A14" s="537">
        <f t="shared" si="3"/>
        <v>12</v>
      </c>
      <c r="B14" s="45">
        <v>45735</v>
      </c>
      <c r="C14" s="3" t="s">
        <v>1106</v>
      </c>
      <c r="D14" s="6" t="s">
        <v>25</v>
      </c>
      <c r="E14" s="10"/>
      <c r="F14" s="4">
        <v>45000</v>
      </c>
      <c r="G14" s="371">
        <v>100</v>
      </c>
      <c r="H14" s="4">
        <f t="shared" si="0"/>
        <v>44900</v>
      </c>
      <c r="I14" s="5">
        <v>645</v>
      </c>
      <c r="J14" s="5">
        <f t="shared" si="4"/>
        <v>28960500</v>
      </c>
      <c r="K14" s="5">
        <v>28960500</v>
      </c>
      <c r="L14" s="5">
        <f t="shared" si="2"/>
        <v>0</v>
      </c>
      <c r="M14" s="13" t="s">
        <v>260</v>
      </c>
      <c r="N14" s="5">
        <v>28200000</v>
      </c>
      <c r="O14" s="209">
        <v>45754</v>
      </c>
      <c r="P14" s="10" t="s">
        <v>485</v>
      </c>
    </row>
    <row r="15" spans="1:16" ht="16.5" x14ac:dyDescent="0.3">
      <c r="A15" s="566">
        <f t="shared" si="3"/>
        <v>13</v>
      </c>
      <c r="B15" s="45">
        <v>45749</v>
      </c>
      <c r="C15" s="3" t="s">
        <v>1169</v>
      </c>
      <c r="D15" s="6" t="s">
        <v>25</v>
      </c>
      <c r="E15" s="10"/>
      <c r="F15" s="4">
        <v>45000</v>
      </c>
      <c r="G15" s="566"/>
      <c r="H15" s="4">
        <f t="shared" si="0"/>
        <v>45000</v>
      </c>
      <c r="I15" s="5">
        <v>630</v>
      </c>
      <c r="J15" s="5">
        <f t="shared" si="4"/>
        <v>28350000</v>
      </c>
      <c r="K15" s="5">
        <v>28350000</v>
      </c>
      <c r="L15" s="5">
        <f t="shared" si="2"/>
        <v>0</v>
      </c>
      <c r="M15" s="13" t="s">
        <v>260</v>
      </c>
      <c r="N15" s="5">
        <v>20000000</v>
      </c>
      <c r="O15" s="209">
        <v>45759</v>
      </c>
      <c r="P15" s="10" t="s">
        <v>485</v>
      </c>
    </row>
    <row r="16" spans="1:16" ht="16.5" x14ac:dyDescent="0.3">
      <c r="A16" s="566">
        <f t="shared" si="3"/>
        <v>14</v>
      </c>
      <c r="B16" s="45">
        <v>45749</v>
      </c>
      <c r="C16" s="3" t="s">
        <v>1170</v>
      </c>
      <c r="D16" s="6" t="s">
        <v>25</v>
      </c>
      <c r="E16" s="10"/>
      <c r="F16" s="4">
        <v>45000</v>
      </c>
      <c r="G16" s="558"/>
      <c r="H16" s="4">
        <f t="shared" si="0"/>
        <v>45000</v>
      </c>
      <c r="I16" s="5">
        <v>630</v>
      </c>
      <c r="J16" s="5">
        <f t="shared" si="4"/>
        <v>28350000</v>
      </c>
      <c r="K16" s="5">
        <v>28350000</v>
      </c>
      <c r="L16" s="5">
        <f t="shared" si="2"/>
        <v>0</v>
      </c>
      <c r="M16" s="13" t="s">
        <v>260</v>
      </c>
      <c r="N16" s="10"/>
      <c r="O16" s="10"/>
      <c r="P16" s="10"/>
    </row>
    <row r="18" spans="13:15" x14ac:dyDescent="0.25">
      <c r="M18" s="799" t="s">
        <v>55</v>
      </c>
      <c r="N18" s="668">
        <f>SUM(J3:J16)</f>
        <v>389863675</v>
      </c>
      <c r="O18" s="668"/>
    </row>
    <row r="19" spans="13:15" x14ac:dyDescent="0.25">
      <c r="M19" s="799"/>
      <c r="N19" s="668"/>
      <c r="O19" s="668"/>
    </row>
    <row r="21" spans="13:15" x14ac:dyDescent="0.25">
      <c r="M21" s="799" t="s">
        <v>66</v>
      </c>
      <c r="N21" s="668">
        <f>SUM(K3:K16)</f>
        <v>389863675</v>
      </c>
      <c r="O21" s="668" t="e">
        <f>#REF!+#REF!</f>
        <v>#REF!</v>
      </c>
    </row>
    <row r="22" spans="13:15" x14ac:dyDescent="0.25">
      <c r="M22" s="799"/>
      <c r="N22" s="668"/>
      <c r="O22" s="668"/>
    </row>
    <row r="24" spans="13:15" x14ac:dyDescent="0.25">
      <c r="M24" s="799" t="s">
        <v>71</v>
      </c>
      <c r="N24" s="668">
        <f>N18-N21</f>
        <v>0</v>
      </c>
      <c r="O24" s="668" t="e">
        <f>N18-O21</f>
        <v>#REF!</v>
      </c>
    </row>
    <row r="25" spans="13:15" x14ac:dyDescent="0.25">
      <c r="M25" s="799"/>
      <c r="N25" s="668"/>
      <c r="O25" s="668"/>
    </row>
  </sheetData>
  <mergeCells count="22">
    <mergeCell ref="G1:G2"/>
    <mergeCell ref="B1:B2"/>
    <mergeCell ref="C1:C2"/>
    <mergeCell ref="D1:D2"/>
    <mergeCell ref="E1:E2"/>
    <mergeCell ref="F1:F2"/>
    <mergeCell ref="P1:P2"/>
    <mergeCell ref="M24:M25"/>
    <mergeCell ref="N24:O25"/>
    <mergeCell ref="A1:A2"/>
    <mergeCell ref="N1:N2"/>
    <mergeCell ref="O1:O2"/>
    <mergeCell ref="M18:M19"/>
    <mergeCell ref="N18:O19"/>
    <mergeCell ref="M21:M22"/>
    <mergeCell ref="N21:O22"/>
    <mergeCell ref="H1:H2"/>
    <mergeCell ref="I1:I2"/>
    <mergeCell ref="J1:J2"/>
    <mergeCell ref="K1:K2"/>
    <mergeCell ref="L1:L2"/>
    <mergeCell ref="M1:M2"/>
  </mergeCells>
  <pageMargins left="0.7" right="0.7" top="0.75" bottom="0.75" header="0.3" footer="0.3"/>
  <pageSetup scale="45" orientation="landscape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O25"/>
  <sheetViews>
    <sheetView topLeftCell="C7" workbookViewId="0">
      <selection activeCell="L12" sqref="L12"/>
    </sheetView>
  </sheetViews>
  <sheetFormatPr baseColWidth="10" defaultRowHeight="15" x14ac:dyDescent="0.25"/>
  <cols>
    <col min="4" max="4" width="14.28515625" customWidth="1"/>
    <col min="6" max="6" width="15.28515625" customWidth="1"/>
    <col min="8" max="8" width="13" customWidth="1"/>
    <col min="9" max="9" width="20.5703125" customWidth="1"/>
    <col min="11" max="11" width="19" customWidth="1"/>
    <col min="12" max="14" width="13.85546875" customWidth="1"/>
  </cols>
  <sheetData>
    <row r="3" spans="2:15" ht="15" customHeight="1" x14ac:dyDescent="0.25">
      <c r="B3" s="665" t="s">
        <v>281</v>
      </c>
      <c r="C3" s="665" t="s">
        <v>9</v>
      </c>
      <c r="D3" s="665" t="s">
        <v>0</v>
      </c>
      <c r="E3" s="665" t="s">
        <v>1</v>
      </c>
      <c r="F3" s="665" t="s">
        <v>24</v>
      </c>
      <c r="G3" s="665" t="s">
        <v>2</v>
      </c>
      <c r="H3" s="665" t="s">
        <v>3</v>
      </c>
      <c r="I3" s="665" t="s">
        <v>4</v>
      </c>
      <c r="J3" s="665" t="s">
        <v>5</v>
      </c>
      <c r="K3" s="665" t="s">
        <v>6</v>
      </c>
      <c r="L3" s="665" t="s">
        <v>7</v>
      </c>
      <c r="M3" s="665" t="s">
        <v>8</v>
      </c>
      <c r="N3" s="665" t="s">
        <v>33</v>
      </c>
      <c r="O3" s="665" t="s">
        <v>9</v>
      </c>
    </row>
    <row r="4" spans="2:15" ht="15" customHeight="1" x14ac:dyDescent="0.25">
      <c r="B4" s="666"/>
      <c r="C4" s="666"/>
      <c r="D4" s="666"/>
      <c r="E4" s="666"/>
      <c r="F4" s="666"/>
      <c r="G4" s="666"/>
      <c r="H4" s="666"/>
      <c r="I4" s="666"/>
      <c r="J4" s="666"/>
      <c r="K4" s="666"/>
      <c r="L4" s="666"/>
      <c r="M4" s="666"/>
      <c r="N4" s="666"/>
      <c r="O4" s="666"/>
    </row>
    <row r="5" spans="2:15" ht="16.5" x14ac:dyDescent="0.3">
      <c r="B5" s="166">
        <v>1</v>
      </c>
      <c r="C5" s="176"/>
      <c r="D5" s="3" t="s">
        <v>120</v>
      </c>
      <c r="E5" s="12" t="s">
        <v>27</v>
      </c>
      <c r="F5" s="1" t="s">
        <v>31</v>
      </c>
      <c r="G5" s="4">
        <v>45000</v>
      </c>
      <c r="H5" s="1"/>
      <c r="I5" s="4">
        <f t="shared" ref="I5:I12" si="0">G5-H5</f>
        <v>45000</v>
      </c>
      <c r="J5" s="5">
        <v>670</v>
      </c>
      <c r="K5" s="5">
        <f>I5*J5</f>
        <v>30150000</v>
      </c>
      <c r="L5" s="5">
        <v>30150000</v>
      </c>
      <c r="M5" s="5">
        <f>K5-L5</f>
        <v>0</v>
      </c>
      <c r="N5" s="13" t="s">
        <v>32</v>
      </c>
      <c r="O5" s="65">
        <v>45174</v>
      </c>
    </row>
    <row r="6" spans="2:15" ht="16.5" x14ac:dyDescent="0.3">
      <c r="B6" s="166">
        <f>B5+1</f>
        <v>2</v>
      </c>
      <c r="C6" s="176"/>
      <c r="D6" s="3" t="s">
        <v>121</v>
      </c>
      <c r="E6" s="12" t="s">
        <v>27</v>
      </c>
      <c r="F6" s="1" t="s">
        <v>31</v>
      </c>
      <c r="G6" s="4">
        <v>45000</v>
      </c>
      <c r="H6" s="1"/>
      <c r="I6" s="4">
        <f t="shared" si="0"/>
        <v>45000</v>
      </c>
      <c r="J6" s="5">
        <v>670</v>
      </c>
      <c r="K6" s="5">
        <f>I6*J6</f>
        <v>30150000</v>
      </c>
      <c r="L6" s="5">
        <v>30150000</v>
      </c>
      <c r="M6" s="5">
        <f t="shared" ref="M6:M12" si="1">K6-L6</f>
        <v>0</v>
      </c>
      <c r="N6" s="13" t="s">
        <v>32</v>
      </c>
      <c r="O6" s="5"/>
    </row>
    <row r="7" spans="2:15" ht="16.5" x14ac:dyDescent="0.3">
      <c r="B7" s="166">
        <f t="shared" ref="B7:B14" si="2">B6+1</f>
        <v>3</v>
      </c>
      <c r="C7" s="176"/>
      <c r="D7" s="3" t="s">
        <v>162</v>
      </c>
      <c r="E7" s="12" t="s">
        <v>27</v>
      </c>
      <c r="F7" s="1" t="s">
        <v>31</v>
      </c>
      <c r="G7" s="4">
        <v>45000</v>
      </c>
      <c r="H7" s="1"/>
      <c r="I7" s="4">
        <f t="shared" si="0"/>
        <v>45000</v>
      </c>
      <c r="J7" s="5">
        <v>670</v>
      </c>
      <c r="K7" s="5">
        <f t="shared" ref="K7:K12" si="3">I7*J7</f>
        <v>30150000</v>
      </c>
      <c r="L7" s="5">
        <v>30150000</v>
      </c>
      <c r="M7" s="5">
        <f t="shared" si="1"/>
        <v>0</v>
      </c>
      <c r="N7" s="13" t="s">
        <v>32</v>
      </c>
      <c r="O7" s="1"/>
    </row>
    <row r="8" spans="2:15" ht="16.5" x14ac:dyDescent="0.3">
      <c r="B8" s="166">
        <f t="shared" si="2"/>
        <v>4</v>
      </c>
      <c r="C8" s="176"/>
      <c r="D8" s="3" t="s">
        <v>163</v>
      </c>
      <c r="E8" s="12" t="s">
        <v>27</v>
      </c>
      <c r="F8" s="1" t="s">
        <v>31</v>
      </c>
      <c r="G8" s="4">
        <v>45000</v>
      </c>
      <c r="H8" s="1"/>
      <c r="I8" s="4">
        <f t="shared" si="0"/>
        <v>45000</v>
      </c>
      <c r="J8" s="5">
        <v>670</v>
      </c>
      <c r="K8" s="5">
        <f t="shared" si="3"/>
        <v>30150000</v>
      </c>
      <c r="L8" s="5">
        <v>30150000</v>
      </c>
      <c r="M8" s="5">
        <f t="shared" si="1"/>
        <v>0</v>
      </c>
      <c r="N8" s="13" t="s">
        <v>32</v>
      </c>
      <c r="O8" s="1"/>
    </row>
    <row r="9" spans="2:15" ht="16.5" x14ac:dyDescent="0.3">
      <c r="B9" s="166">
        <f t="shared" si="2"/>
        <v>5</v>
      </c>
      <c r="C9" s="176"/>
      <c r="D9" s="3" t="s">
        <v>164</v>
      </c>
      <c r="E9" s="12" t="s">
        <v>27</v>
      </c>
      <c r="F9" s="1" t="s">
        <v>31</v>
      </c>
      <c r="G9" s="4">
        <v>45000</v>
      </c>
      <c r="H9" s="1"/>
      <c r="I9" s="4">
        <f t="shared" si="0"/>
        <v>45000</v>
      </c>
      <c r="J9" s="5">
        <v>670</v>
      </c>
      <c r="K9" s="5">
        <f t="shared" si="3"/>
        <v>30150000</v>
      </c>
      <c r="L9" s="5">
        <v>30150000</v>
      </c>
      <c r="M9" s="5">
        <f t="shared" si="1"/>
        <v>0</v>
      </c>
      <c r="N9" s="13" t="s">
        <v>32</v>
      </c>
      <c r="O9" s="1"/>
    </row>
    <row r="10" spans="2:15" ht="16.5" x14ac:dyDescent="0.3">
      <c r="B10" s="166">
        <f t="shared" si="2"/>
        <v>6</v>
      </c>
      <c r="C10" s="176"/>
      <c r="D10" s="3" t="s">
        <v>165</v>
      </c>
      <c r="E10" s="12" t="s">
        <v>27</v>
      </c>
      <c r="F10" s="1" t="s">
        <v>31</v>
      </c>
      <c r="G10" s="4">
        <v>45000</v>
      </c>
      <c r="H10" s="1"/>
      <c r="I10" s="4">
        <f t="shared" si="0"/>
        <v>45000</v>
      </c>
      <c r="J10" s="5">
        <v>670</v>
      </c>
      <c r="K10" s="5">
        <f t="shared" si="3"/>
        <v>30150000</v>
      </c>
      <c r="L10" s="5">
        <v>30150000</v>
      </c>
      <c r="M10" s="5">
        <f t="shared" si="1"/>
        <v>0</v>
      </c>
      <c r="N10" s="13" t="s">
        <v>32</v>
      </c>
      <c r="O10" s="1"/>
    </row>
    <row r="11" spans="2:15" ht="16.5" x14ac:dyDescent="0.3">
      <c r="B11" s="166">
        <f t="shared" si="2"/>
        <v>7</v>
      </c>
      <c r="C11" s="176"/>
      <c r="D11" s="3" t="s">
        <v>283</v>
      </c>
      <c r="E11" s="12" t="s">
        <v>27</v>
      </c>
      <c r="F11" s="140"/>
      <c r="G11" s="4">
        <v>45000</v>
      </c>
      <c r="H11" s="1">
        <v>150</v>
      </c>
      <c r="I11" s="4">
        <f t="shared" si="0"/>
        <v>44850</v>
      </c>
      <c r="J11" s="5">
        <v>710</v>
      </c>
      <c r="K11" s="5">
        <f t="shared" si="3"/>
        <v>31843500</v>
      </c>
      <c r="L11" s="5">
        <v>31843500</v>
      </c>
      <c r="M11" s="5">
        <f t="shared" si="1"/>
        <v>0</v>
      </c>
      <c r="N11" s="13" t="s">
        <v>32</v>
      </c>
      <c r="O11" s="1"/>
    </row>
    <row r="12" spans="2:15" ht="16.5" x14ac:dyDescent="0.3">
      <c r="B12" s="166">
        <f t="shared" si="2"/>
        <v>8</v>
      </c>
      <c r="C12" s="176" t="s">
        <v>304</v>
      </c>
      <c r="D12" s="3" t="s">
        <v>223</v>
      </c>
      <c r="E12" s="12" t="s">
        <v>27</v>
      </c>
      <c r="F12" s="1"/>
      <c r="G12" s="4">
        <v>45000</v>
      </c>
      <c r="H12" s="1">
        <v>30</v>
      </c>
      <c r="I12" s="4">
        <f t="shared" si="0"/>
        <v>44970</v>
      </c>
      <c r="J12" s="5">
        <v>705</v>
      </c>
      <c r="K12" s="5">
        <f t="shared" si="3"/>
        <v>31703850</v>
      </c>
      <c r="L12" s="5">
        <v>31703850</v>
      </c>
      <c r="M12" s="5">
        <f t="shared" si="1"/>
        <v>0</v>
      </c>
      <c r="N12" s="13" t="s">
        <v>32</v>
      </c>
      <c r="O12" s="1" t="s">
        <v>309</v>
      </c>
    </row>
    <row r="13" spans="2:15" ht="16.5" x14ac:dyDescent="0.3">
      <c r="B13" s="166">
        <f t="shared" si="2"/>
        <v>9</v>
      </c>
      <c r="C13" s="176"/>
      <c r="D13" s="3"/>
      <c r="E13" s="6"/>
      <c r="F13" s="1"/>
      <c r="G13" s="4"/>
      <c r="H13" s="1"/>
      <c r="I13" s="4"/>
      <c r="J13" s="5"/>
      <c r="K13" s="5"/>
      <c r="L13" s="5"/>
      <c r="M13" s="5"/>
      <c r="N13" s="5"/>
      <c r="O13" s="1"/>
    </row>
    <row r="14" spans="2:15" ht="16.5" x14ac:dyDescent="0.3">
      <c r="B14" s="166">
        <f t="shared" si="2"/>
        <v>10</v>
      </c>
      <c r="C14" s="176"/>
      <c r="D14" s="3"/>
      <c r="E14" s="7"/>
      <c r="F14" s="1"/>
      <c r="G14" s="4"/>
      <c r="H14" s="1"/>
      <c r="I14" s="4"/>
      <c r="J14" s="5"/>
      <c r="K14" s="5"/>
      <c r="L14" s="5"/>
      <c r="M14" s="5"/>
      <c r="N14" s="5"/>
      <c r="O14" s="1"/>
    </row>
    <row r="18" spans="11:15" x14ac:dyDescent="0.25">
      <c r="K18" s="799" t="s">
        <v>55</v>
      </c>
      <c r="L18" s="668">
        <f>SUM(K5:K14)</f>
        <v>244447350</v>
      </c>
      <c r="M18" s="668"/>
      <c r="N18" s="668"/>
      <c r="O18" s="668"/>
    </row>
    <row r="19" spans="11:15" x14ac:dyDescent="0.25">
      <c r="K19" s="799"/>
      <c r="L19" s="668"/>
      <c r="M19" s="668"/>
      <c r="N19" s="668"/>
      <c r="O19" s="668"/>
    </row>
    <row r="21" spans="11:15" x14ac:dyDescent="0.25">
      <c r="K21" s="799" t="s">
        <v>66</v>
      </c>
      <c r="L21" s="668">
        <f>SUM(L5:L14)</f>
        <v>244447350</v>
      </c>
      <c r="M21" s="668"/>
      <c r="N21" s="668"/>
      <c r="O21" s="668">
        <f>O5+O6</f>
        <v>45174</v>
      </c>
    </row>
    <row r="22" spans="11:15" x14ac:dyDescent="0.25">
      <c r="K22" s="799"/>
      <c r="L22" s="668"/>
      <c r="M22" s="668"/>
      <c r="N22" s="668"/>
      <c r="O22" s="668"/>
    </row>
    <row r="24" spans="11:15" x14ac:dyDescent="0.25">
      <c r="K24" s="799" t="s">
        <v>71</v>
      </c>
      <c r="L24" s="668">
        <f>L18-L21</f>
        <v>0</v>
      </c>
      <c r="M24" s="668"/>
      <c r="N24" s="668"/>
      <c r="O24" s="668">
        <f>L18-O21</f>
        <v>244402176</v>
      </c>
    </row>
    <row r="25" spans="11:15" x14ac:dyDescent="0.25">
      <c r="K25" s="799"/>
      <c r="L25" s="668"/>
      <c r="M25" s="668"/>
      <c r="N25" s="668"/>
      <c r="O25" s="668"/>
    </row>
  </sheetData>
  <mergeCells count="20">
    <mergeCell ref="L21:O22"/>
    <mergeCell ref="K24:K25"/>
    <mergeCell ref="L24:O25"/>
    <mergeCell ref="J3:J4"/>
    <mergeCell ref="K3:K4"/>
    <mergeCell ref="L3:L4"/>
    <mergeCell ref="O3:O4"/>
    <mergeCell ref="K18:K19"/>
    <mergeCell ref="L18:O19"/>
    <mergeCell ref="M3:M4"/>
    <mergeCell ref="N3:N4"/>
    <mergeCell ref="F3:F4"/>
    <mergeCell ref="G3:G4"/>
    <mergeCell ref="H3:H4"/>
    <mergeCell ref="B3:B4"/>
    <mergeCell ref="K21:K22"/>
    <mergeCell ref="I3:I4"/>
    <mergeCell ref="D3:D4"/>
    <mergeCell ref="E3:E4"/>
    <mergeCell ref="C3:C4"/>
  </mergeCells>
  <pageMargins left="0.7" right="0.7" top="0.75" bottom="0.75" header="0.3" footer="0.3"/>
  <pageSetup paperSize="9" scale="65" orientation="landscape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0"/>
  <sheetViews>
    <sheetView workbookViewId="0">
      <selection activeCell="L8" sqref="L8:M8"/>
    </sheetView>
  </sheetViews>
  <sheetFormatPr baseColWidth="10" defaultRowHeight="15" x14ac:dyDescent="0.25"/>
  <cols>
    <col min="3" max="3" width="19" customWidth="1"/>
  </cols>
  <sheetData>
    <row r="1" spans="1:22" x14ac:dyDescent="0.25">
      <c r="A1" s="727" t="s">
        <v>292</v>
      </c>
      <c r="B1" s="727" t="s">
        <v>291</v>
      </c>
      <c r="C1" s="728"/>
      <c r="D1" s="727" t="s">
        <v>269</v>
      </c>
      <c r="E1" s="728"/>
      <c r="F1" s="727" t="s">
        <v>270</v>
      </c>
      <c r="G1" s="728"/>
      <c r="H1" s="727" t="s">
        <v>271</v>
      </c>
      <c r="I1" s="728"/>
      <c r="J1" s="727" t="s">
        <v>208</v>
      </c>
      <c r="K1" s="728"/>
      <c r="L1" s="727" t="s">
        <v>272</v>
      </c>
      <c r="M1" s="728"/>
      <c r="N1" s="727" t="s">
        <v>267</v>
      </c>
      <c r="O1" s="728"/>
      <c r="P1" s="727" t="s">
        <v>268</v>
      </c>
      <c r="Q1" s="728"/>
      <c r="R1" s="798" t="s">
        <v>5</v>
      </c>
      <c r="S1" s="798" t="s">
        <v>273</v>
      </c>
      <c r="T1" s="798"/>
      <c r="U1" s="798" t="s">
        <v>274</v>
      </c>
      <c r="V1" s="798"/>
    </row>
    <row r="2" spans="1:22" x14ac:dyDescent="0.25">
      <c r="A2" s="729"/>
      <c r="B2" s="729"/>
      <c r="C2" s="730"/>
      <c r="D2" s="729"/>
      <c r="E2" s="730"/>
      <c r="F2" s="729"/>
      <c r="G2" s="730"/>
      <c r="H2" s="729"/>
      <c r="I2" s="730"/>
      <c r="J2" s="729"/>
      <c r="K2" s="730"/>
      <c r="L2" s="729"/>
      <c r="M2" s="730"/>
      <c r="N2" s="729"/>
      <c r="O2" s="730"/>
      <c r="P2" s="729"/>
      <c r="Q2" s="730"/>
      <c r="R2" s="798"/>
      <c r="S2" s="798"/>
      <c r="T2" s="798"/>
      <c r="U2" s="798"/>
      <c r="V2" s="798"/>
    </row>
    <row r="3" spans="1:22" x14ac:dyDescent="0.25">
      <c r="A3" s="309">
        <v>1</v>
      </c>
      <c r="B3" s="766" t="s">
        <v>515</v>
      </c>
      <c r="C3" s="767"/>
      <c r="D3" s="739" t="s">
        <v>496</v>
      </c>
      <c r="E3" s="736"/>
      <c r="F3" s="740">
        <v>45000</v>
      </c>
      <c r="G3" s="738"/>
      <c r="H3" s="735">
        <v>45000</v>
      </c>
      <c r="I3" s="736"/>
      <c r="J3" s="737"/>
      <c r="K3" s="738"/>
      <c r="L3" s="739"/>
      <c r="M3" s="736"/>
      <c r="N3" s="740">
        <f>F3-J3</f>
        <v>45000</v>
      </c>
      <c r="O3" s="738"/>
      <c r="P3" s="735">
        <f>H3-L3</f>
        <v>45000</v>
      </c>
      <c r="Q3" s="736"/>
      <c r="R3" s="15"/>
      <c r="S3" s="787">
        <f>N3*R3</f>
        <v>0</v>
      </c>
      <c r="T3" s="738"/>
      <c r="U3" s="788">
        <f>P3*R3</f>
        <v>0</v>
      </c>
      <c r="V3" s="736"/>
    </row>
    <row r="4" spans="1:22" x14ac:dyDescent="0.25">
      <c r="A4" s="309">
        <f>A3+1</f>
        <v>2</v>
      </c>
      <c r="B4" s="737" t="s">
        <v>516</v>
      </c>
      <c r="C4" s="738"/>
      <c r="D4" s="739" t="s">
        <v>492</v>
      </c>
      <c r="E4" s="736"/>
      <c r="F4" s="740">
        <v>45000</v>
      </c>
      <c r="G4" s="738"/>
      <c r="H4" s="735">
        <v>45000</v>
      </c>
      <c r="I4" s="736"/>
      <c r="J4" s="737"/>
      <c r="K4" s="738"/>
      <c r="L4" s="739"/>
      <c r="M4" s="736"/>
      <c r="N4" s="740">
        <f>F4-J4</f>
        <v>45000</v>
      </c>
      <c r="O4" s="738"/>
      <c r="P4" s="735">
        <f>H4-L4</f>
        <v>45000</v>
      </c>
      <c r="Q4" s="736"/>
      <c r="R4" s="15"/>
      <c r="S4" s="787"/>
      <c r="T4" s="738"/>
      <c r="U4" s="788"/>
      <c r="V4" s="736"/>
    </row>
    <row r="5" spans="1:22" x14ac:dyDescent="0.25">
      <c r="A5" s="309">
        <f t="shared" ref="A5:A20" si="0">A4+1</f>
        <v>3</v>
      </c>
      <c r="B5" s="737" t="s">
        <v>521</v>
      </c>
      <c r="C5" s="738"/>
      <c r="D5" s="739" t="s">
        <v>493</v>
      </c>
      <c r="E5" s="736"/>
      <c r="F5" s="740">
        <v>45000</v>
      </c>
      <c r="G5" s="738"/>
      <c r="H5" s="735">
        <v>45000</v>
      </c>
      <c r="I5" s="736"/>
      <c r="J5" s="737"/>
      <c r="K5" s="738"/>
      <c r="L5" s="739"/>
      <c r="M5" s="736"/>
      <c r="N5" s="740">
        <f>F5-J5</f>
        <v>45000</v>
      </c>
      <c r="O5" s="738"/>
      <c r="P5" s="735">
        <f>H5-L5</f>
        <v>45000</v>
      </c>
      <c r="Q5" s="736"/>
      <c r="R5" s="15"/>
      <c r="S5" s="787"/>
      <c r="T5" s="738"/>
      <c r="U5" s="788"/>
      <c r="V5" s="736"/>
    </row>
    <row r="6" spans="1:22" x14ac:dyDescent="0.25">
      <c r="A6" s="309">
        <f t="shared" si="0"/>
        <v>4</v>
      </c>
      <c r="B6" s="802"/>
      <c r="C6" s="801"/>
      <c r="D6" s="802"/>
      <c r="E6" s="801"/>
      <c r="F6" s="803"/>
      <c r="G6" s="801"/>
      <c r="H6" s="803"/>
      <c r="I6" s="801"/>
      <c r="J6" s="802"/>
      <c r="K6" s="801"/>
      <c r="L6" s="802"/>
      <c r="M6" s="801"/>
      <c r="N6" s="803"/>
      <c r="O6" s="801"/>
      <c r="P6" s="803"/>
      <c r="Q6" s="801"/>
      <c r="R6" s="341"/>
      <c r="S6" s="800"/>
      <c r="T6" s="801"/>
      <c r="U6" s="800"/>
      <c r="V6" s="801"/>
    </row>
    <row r="7" spans="1:22" x14ac:dyDescent="0.25">
      <c r="A7" s="309">
        <f t="shared" si="0"/>
        <v>5</v>
      </c>
      <c r="B7" s="802"/>
      <c r="C7" s="801"/>
      <c r="D7" s="802"/>
      <c r="E7" s="801"/>
      <c r="F7" s="803"/>
      <c r="G7" s="801"/>
      <c r="H7" s="803"/>
      <c r="I7" s="801"/>
      <c r="J7" s="802"/>
      <c r="K7" s="801"/>
      <c r="L7" s="802"/>
      <c r="M7" s="801"/>
      <c r="N7" s="803"/>
      <c r="O7" s="801"/>
      <c r="P7" s="803"/>
      <c r="Q7" s="801"/>
      <c r="R7" s="341"/>
      <c r="S7" s="800"/>
      <c r="T7" s="801"/>
      <c r="U7" s="800"/>
      <c r="V7" s="801"/>
    </row>
    <row r="8" spans="1:22" x14ac:dyDescent="0.25">
      <c r="A8" s="309">
        <f t="shared" si="0"/>
        <v>6</v>
      </c>
      <c r="B8" s="737" t="s">
        <v>574</v>
      </c>
      <c r="C8" s="738"/>
      <c r="D8" s="739" t="s">
        <v>571</v>
      </c>
      <c r="E8" s="736"/>
      <c r="F8" s="740">
        <v>45000</v>
      </c>
      <c r="G8" s="738"/>
      <c r="H8" s="735">
        <v>45000</v>
      </c>
      <c r="I8" s="736"/>
      <c r="J8" s="737"/>
      <c r="K8" s="738"/>
      <c r="L8" s="739"/>
      <c r="M8" s="736"/>
      <c r="N8" s="740"/>
      <c r="O8" s="738"/>
      <c r="P8" s="735"/>
      <c r="Q8" s="736"/>
      <c r="R8" s="15"/>
      <c r="S8" s="787"/>
      <c r="T8" s="738"/>
      <c r="U8" s="788"/>
      <c r="V8" s="736"/>
    </row>
    <row r="9" spans="1:22" x14ac:dyDescent="0.25">
      <c r="A9" s="309">
        <f t="shared" si="0"/>
        <v>7</v>
      </c>
      <c r="B9" s="737" t="s">
        <v>575</v>
      </c>
      <c r="C9" s="738"/>
      <c r="D9" s="739" t="s">
        <v>548</v>
      </c>
      <c r="E9" s="736"/>
      <c r="F9" s="740">
        <v>45000</v>
      </c>
      <c r="G9" s="738"/>
      <c r="H9" s="735">
        <v>45000</v>
      </c>
      <c r="I9" s="736"/>
      <c r="J9" s="737"/>
      <c r="K9" s="738"/>
      <c r="L9" s="739"/>
      <c r="M9" s="736"/>
      <c r="N9" s="740"/>
      <c r="O9" s="738"/>
      <c r="P9" s="735"/>
      <c r="Q9" s="736"/>
      <c r="R9" s="15"/>
      <c r="S9" s="787"/>
      <c r="T9" s="738"/>
      <c r="U9" s="788"/>
      <c r="V9" s="736"/>
    </row>
    <row r="10" spans="1:22" x14ac:dyDescent="0.25">
      <c r="A10" s="309">
        <f t="shared" si="0"/>
        <v>8</v>
      </c>
      <c r="B10" s="737"/>
      <c r="C10" s="738"/>
      <c r="D10" s="739"/>
      <c r="E10" s="736"/>
      <c r="F10" s="740"/>
      <c r="G10" s="738"/>
      <c r="H10" s="735"/>
      <c r="I10" s="736"/>
      <c r="J10" s="737"/>
      <c r="K10" s="738"/>
      <c r="L10" s="739"/>
      <c r="M10" s="736"/>
      <c r="N10" s="740"/>
      <c r="O10" s="738"/>
      <c r="P10" s="735"/>
      <c r="Q10" s="736"/>
      <c r="R10" s="15"/>
      <c r="S10" s="787"/>
      <c r="T10" s="738"/>
      <c r="U10" s="788"/>
      <c r="V10" s="736"/>
    </row>
    <row r="11" spans="1:22" x14ac:dyDescent="0.25">
      <c r="A11" s="309">
        <f t="shared" si="0"/>
        <v>9</v>
      </c>
      <c r="B11" s="737"/>
      <c r="C11" s="738"/>
      <c r="D11" s="739"/>
      <c r="E11" s="736"/>
      <c r="F11" s="740"/>
      <c r="G11" s="738"/>
      <c r="H11" s="735"/>
      <c r="I11" s="736"/>
      <c r="J11" s="737"/>
      <c r="K11" s="738"/>
      <c r="L11" s="739"/>
      <c r="M11" s="736"/>
      <c r="N11" s="740"/>
      <c r="O11" s="738"/>
      <c r="P11" s="735"/>
      <c r="Q11" s="736"/>
      <c r="R11" s="15"/>
      <c r="S11" s="787"/>
      <c r="T11" s="738"/>
      <c r="U11" s="788"/>
      <c r="V11" s="736"/>
    </row>
    <row r="12" spans="1:22" x14ac:dyDescent="0.25">
      <c r="A12" s="309">
        <f t="shared" si="0"/>
        <v>10</v>
      </c>
      <c r="B12" s="737"/>
      <c r="C12" s="738"/>
      <c r="D12" s="739"/>
      <c r="E12" s="736"/>
      <c r="F12" s="740"/>
      <c r="G12" s="738"/>
      <c r="H12" s="735"/>
      <c r="I12" s="736"/>
      <c r="J12" s="737"/>
      <c r="K12" s="738"/>
      <c r="L12" s="739"/>
      <c r="M12" s="736"/>
      <c r="N12" s="740"/>
      <c r="O12" s="738"/>
      <c r="P12" s="735"/>
      <c r="Q12" s="736"/>
      <c r="R12" s="15"/>
      <c r="S12" s="787"/>
      <c r="T12" s="738"/>
      <c r="U12" s="788"/>
      <c r="V12" s="736"/>
    </row>
    <row r="13" spans="1:22" x14ac:dyDescent="0.25">
      <c r="A13" s="309">
        <f t="shared" si="0"/>
        <v>11</v>
      </c>
      <c r="B13" s="737"/>
      <c r="C13" s="738"/>
      <c r="D13" s="739"/>
      <c r="E13" s="736"/>
      <c r="F13" s="740"/>
      <c r="G13" s="738"/>
      <c r="H13" s="735"/>
      <c r="I13" s="736"/>
      <c r="J13" s="737"/>
      <c r="K13" s="738"/>
      <c r="L13" s="739"/>
      <c r="M13" s="736"/>
      <c r="N13" s="740"/>
      <c r="O13" s="738"/>
      <c r="P13" s="735"/>
      <c r="Q13" s="736"/>
      <c r="R13" s="15"/>
      <c r="S13" s="787"/>
      <c r="T13" s="738"/>
      <c r="U13" s="788"/>
      <c r="V13" s="736"/>
    </row>
    <row r="14" spans="1:22" x14ac:dyDescent="0.25">
      <c r="A14" s="309">
        <f t="shared" si="0"/>
        <v>12</v>
      </c>
      <c r="B14" s="737"/>
      <c r="C14" s="738"/>
      <c r="D14" s="739"/>
      <c r="E14" s="736"/>
      <c r="F14" s="740"/>
      <c r="G14" s="738"/>
      <c r="H14" s="735"/>
      <c r="I14" s="736"/>
      <c r="J14" s="737"/>
      <c r="K14" s="738"/>
      <c r="L14" s="739"/>
      <c r="M14" s="736"/>
      <c r="N14" s="740"/>
      <c r="O14" s="738"/>
      <c r="P14" s="735"/>
      <c r="Q14" s="736"/>
      <c r="R14" s="15"/>
      <c r="S14" s="787"/>
      <c r="T14" s="738"/>
      <c r="U14" s="788"/>
      <c r="V14" s="736"/>
    </row>
    <row r="15" spans="1:22" x14ac:dyDescent="0.25">
      <c r="A15" s="309">
        <f t="shared" si="0"/>
        <v>13</v>
      </c>
      <c r="B15" s="737"/>
      <c r="C15" s="738"/>
      <c r="D15" s="739"/>
      <c r="E15" s="736"/>
      <c r="F15" s="740"/>
      <c r="G15" s="738"/>
      <c r="H15" s="735"/>
      <c r="I15" s="736"/>
      <c r="J15" s="737"/>
      <c r="K15" s="738"/>
      <c r="L15" s="739"/>
      <c r="M15" s="736"/>
      <c r="N15" s="740"/>
      <c r="O15" s="738"/>
      <c r="P15" s="735"/>
      <c r="Q15" s="736"/>
      <c r="R15" s="15"/>
      <c r="S15" s="787"/>
      <c r="T15" s="738"/>
      <c r="U15" s="788"/>
      <c r="V15" s="736"/>
    </row>
    <row r="16" spans="1:22" x14ac:dyDescent="0.25">
      <c r="A16" s="309">
        <f t="shared" si="0"/>
        <v>14</v>
      </c>
      <c r="B16" s="737"/>
      <c r="C16" s="738"/>
      <c r="D16" s="739"/>
      <c r="E16" s="736"/>
      <c r="F16" s="740"/>
      <c r="G16" s="738"/>
      <c r="H16" s="735"/>
      <c r="I16" s="736"/>
      <c r="J16" s="737"/>
      <c r="K16" s="738"/>
      <c r="L16" s="739"/>
      <c r="M16" s="736"/>
      <c r="N16" s="740"/>
      <c r="O16" s="738"/>
      <c r="P16" s="735"/>
      <c r="Q16" s="736"/>
      <c r="R16" s="15"/>
      <c r="S16" s="787"/>
      <c r="T16" s="738"/>
      <c r="U16" s="788"/>
      <c r="V16" s="736"/>
    </row>
    <row r="17" spans="1:22" x14ac:dyDescent="0.25">
      <c r="A17" s="309">
        <f t="shared" si="0"/>
        <v>15</v>
      </c>
      <c r="B17" s="737"/>
      <c r="C17" s="738"/>
      <c r="D17" s="739"/>
      <c r="E17" s="736"/>
      <c r="F17" s="740"/>
      <c r="G17" s="738"/>
      <c r="H17" s="735"/>
      <c r="I17" s="736"/>
      <c r="J17" s="737"/>
      <c r="K17" s="738"/>
      <c r="L17" s="739"/>
      <c r="M17" s="736"/>
      <c r="N17" s="740"/>
      <c r="O17" s="738"/>
      <c r="P17" s="735"/>
      <c r="Q17" s="736"/>
      <c r="R17" s="15"/>
      <c r="S17" s="787"/>
      <c r="T17" s="738"/>
      <c r="U17" s="788"/>
      <c r="V17" s="736"/>
    </row>
    <row r="18" spans="1:22" x14ac:dyDescent="0.25">
      <c r="A18" s="309">
        <f t="shared" si="0"/>
        <v>16</v>
      </c>
      <c r="B18" s="737"/>
      <c r="C18" s="738"/>
      <c r="D18" s="739"/>
      <c r="E18" s="736"/>
      <c r="F18" s="740"/>
      <c r="G18" s="738"/>
      <c r="H18" s="735"/>
      <c r="I18" s="736"/>
      <c r="J18" s="737"/>
      <c r="K18" s="738"/>
      <c r="L18" s="739"/>
      <c r="M18" s="736"/>
      <c r="N18" s="740"/>
      <c r="O18" s="738"/>
      <c r="P18" s="735"/>
      <c r="Q18" s="736"/>
      <c r="R18" s="15"/>
      <c r="S18" s="787"/>
      <c r="T18" s="738"/>
      <c r="U18" s="788"/>
      <c r="V18" s="736"/>
    </row>
    <row r="19" spans="1:22" x14ac:dyDescent="0.25">
      <c r="A19" s="309">
        <f t="shared" si="0"/>
        <v>17</v>
      </c>
      <c r="B19" s="737"/>
      <c r="C19" s="738"/>
      <c r="D19" s="739"/>
      <c r="E19" s="736"/>
      <c r="F19" s="740"/>
      <c r="G19" s="738"/>
      <c r="H19" s="735"/>
      <c r="I19" s="736"/>
      <c r="J19" s="737"/>
      <c r="K19" s="738"/>
      <c r="L19" s="739"/>
      <c r="M19" s="736"/>
      <c r="N19" s="740"/>
      <c r="O19" s="738"/>
      <c r="P19" s="735"/>
      <c r="Q19" s="736"/>
      <c r="R19" s="15"/>
      <c r="S19" s="787"/>
      <c r="T19" s="738"/>
      <c r="U19" s="788"/>
      <c r="V19" s="736"/>
    </row>
    <row r="20" spans="1:22" x14ac:dyDescent="0.25">
      <c r="A20" s="309">
        <f t="shared" si="0"/>
        <v>18</v>
      </c>
      <c r="B20" s="737"/>
      <c r="C20" s="738"/>
      <c r="D20" s="739"/>
      <c r="E20" s="736"/>
      <c r="F20" s="740"/>
      <c r="G20" s="738"/>
      <c r="H20" s="735"/>
      <c r="I20" s="736"/>
      <c r="J20" s="737"/>
      <c r="K20" s="738"/>
      <c r="L20" s="739"/>
      <c r="M20" s="736"/>
      <c r="N20" s="740"/>
      <c r="O20" s="738"/>
      <c r="P20" s="735"/>
      <c r="Q20" s="736"/>
      <c r="R20" s="15"/>
      <c r="S20" s="787"/>
      <c r="T20" s="738"/>
      <c r="U20" s="788"/>
      <c r="V20" s="736"/>
    </row>
  </sheetData>
  <mergeCells count="192">
    <mergeCell ref="L1:M2"/>
    <mergeCell ref="N1:O2"/>
    <mergeCell ref="P1:Q2"/>
    <mergeCell ref="R1:R2"/>
    <mergeCell ref="S1:T2"/>
    <mergeCell ref="U1:V2"/>
    <mergeCell ref="A1:A2"/>
    <mergeCell ref="B1:C2"/>
    <mergeCell ref="D1:E2"/>
    <mergeCell ref="F1:G2"/>
    <mergeCell ref="H1:I2"/>
    <mergeCell ref="J1:K2"/>
    <mergeCell ref="N3:O3"/>
    <mergeCell ref="P3:Q3"/>
    <mergeCell ref="S3:T3"/>
    <mergeCell ref="U3:V3"/>
    <mergeCell ref="B4:C4"/>
    <mergeCell ref="D4:E4"/>
    <mergeCell ref="F4:G4"/>
    <mergeCell ref="H4:I4"/>
    <mergeCell ref="J4:K4"/>
    <mergeCell ref="L4:M4"/>
    <mergeCell ref="B3:C3"/>
    <mergeCell ref="D3:E3"/>
    <mergeCell ref="F3:G3"/>
    <mergeCell ref="H3:I3"/>
    <mergeCell ref="J3:K3"/>
    <mergeCell ref="L3:M3"/>
    <mergeCell ref="N4:O4"/>
    <mergeCell ref="P4:Q4"/>
    <mergeCell ref="S4:T4"/>
    <mergeCell ref="U4:V4"/>
    <mergeCell ref="U5:V5"/>
    <mergeCell ref="B6:C6"/>
    <mergeCell ref="D6:E6"/>
    <mergeCell ref="F6:G6"/>
    <mergeCell ref="H6:I6"/>
    <mergeCell ref="J6:K6"/>
    <mergeCell ref="L6:M6"/>
    <mergeCell ref="N6:O6"/>
    <mergeCell ref="P6:Q6"/>
    <mergeCell ref="S6:T6"/>
    <mergeCell ref="U6:V6"/>
    <mergeCell ref="B5:C5"/>
    <mergeCell ref="D5:E5"/>
    <mergeCell ref="F5:G5"/>
    <mergeCell ref="H5:I5"/>
    <mergeCell ref="J5:K5"/>
    <mergeCell ref="L5:M5"/>
    <mergeCell ref="N5:O5"/>
    <mergeCell ref="P5:Q5"/>
    <mergeCell ref="S5:T5"/>
    <mergeCell ref="U7:V7"/>
    <mergeCell ref="B8:C8"/>
    <mergeCell ref="D8:E8"/>
    <mergeCell ref="F8:G8"/>
    <mergeCell ref="H8:I8"/>
    <mergeCell ref="J8:K8"/>
    <mergeCell ref="L8:M8"/>
    <mergeCell ref="N8:O8"/>
    <mergeCell ref="P8:Q8"/>
    <mergeCell ref="S8:T8"/>
    <mergeCell ref="U8:V8"/>
    <mergeCell ref="B7:C7"/>
    <mergeCell ref="D7:E7"/>
    <mergeCell ref="F7:G7"/>
    <mergeCell ref="H7:I7"/>
    <mergeCell ref="J7:K7"/>
    <mergeCell ref="L7:M7"/>
    <mergeCell ref="N7:O7"/>
    <mergeCell ref="P7:Q7"/>
    <mergeCell ref="S7:T7"/>
    <mergeCell ref="U9:V9"/>
    <mergeCell ref="B10:C10"/>
    <mergeCell ref="D10:E10"/>
    <mergeCell ref="F10:G10"/>
    <mergeCell ref="H10:I10"/>
    <mergeCell ref="J10:K10"/>
    <mergeCell ref="L10:M10"/>
    <mergeCell ref="N10:O10"/>
    <mergeCell ref="P10:Q10"/>
    <mergeCell ref="S10:T10"/>
    <mergeCell ref="U10:V10"/>
    <mergeCell ref="B9:C9"/>
    <mergeCell ref="D9:E9"/>
    <mergeCell ref="F9:G9"/>
    <mergeCell ref="H9:I9"/>
    <mergeCell ref="J9:K9"/>
    <mergeCell ref="L9:M9"/>
    <mergeCell ref="N9:O9"/>
    <mergeCell ref="P9:Q9"/>
    <mergeCell ref="S9:T9"/>
    <mergeCell ref="U11:V11"/>
    <mergeCell ref="B12:C12"/>
    <mergeCell ref="D12:E12"/>
    <mergeCell ref="F12:G12"/>
    <mergeCell ref="H12:I12"/>
    <mergeCell ref="J12:K12"/>
    <mergeCell ref="L12:M12"/>
    <mergeCell ref="N12:O12"/>
    <mergeCell ref="P12:Q12"/>
    <mergeCell ref="S12:T12"/>
    <mergeCell ref="U12:V12"/>
    <mergeCell ref="B11:C11"/>
    <mergeCell ref="D11:E11"/>
    <mergeCell ref="F11:G11"/>
    <mergeCell ref="H11:I11"/>
    <mergeCell ref="J11:K11"/>
    <mergeCell ref="L11:M11"/>
    <mergeCell ref="N11:O11"/>
    <mergeCell ref="P11:Q11"/>
    <mergeCell ref="S11:T11"/>
    <mergeCell ref="U13:V13"/>
    <mergeCell ref="B14:C14"/>
    <mergeCell ref="D14:E14"/>
    <mergeCell ref="F14:G14"/>
    <mergeCell ref="H14:I14"/>
    <mergeCell ref="J14:K14"/>
    <mergeCell ref="L14:M14"/>
    <mergeCell ref="N14:O14"/>
    <mergeCell ref="P14:Q14"/>
    <mergeCell ref="S14:T14"/>
    <mergeCell ref="U14:V14"/>
    <mergeCell ref="B13:C13"/>
    <mergeCell ref="D13:E13"/>
    <mergeCell ref="F13:G13"/>
    <mergeCell ref="H13:I13"/>
    <mergeCell ref="J13:K13"/>
    <mergeCell ref="L13:M13"/>
    <mergeCell ref="N13:O13"/>
    <mergeCell ref="P13:Q13"/>
    <mergeCell ref="S13:T13"/>
    <mergeCell ref="U15:V15"/>
    <mergeCell ref="B16:C16"/>
    <mergeCell ref="D16:E16"/>
    <mergeCell ref="F16:G16"/>
    <mergeCell ref="H16:I16"/>
    <mergeCell ref="J16:K16"/>
    <mergeCell ref="L16:M16"/>
    <mergeCell ref="N16:O16"/>
    <mergeCell ref="P16:Q16"/>
    <mergeCell ref="S16:T16"/>
    <mergeCell ref="U16:V16"/>
    <mergeCell ref="B15:C15"/>
    <mergeCell ref="D15:E15"/>
    <mergeCell ref="F15:G15"/>
    <mergeCell ref="H15:I15"/>
    <mergeCell ref="J15:K15"/>
    <mergeCell ref="L15:M15"/>
    <mergeCell ref="N15:O15"/>
    <mergeCell ref="P15:Q15"/>
    <mergeCell ref="S15:T15"/>
    <mergeCell ref="U17:V17"/>
    <mergeCell ref="B18:C18"/>
    <mergeCell ref="D18:E18"/>
    <mergeCell ref="F18:G18"/>
    <mergeCell ref="H18:I18"/>
    <mergeCell ref="J18:K18"/>
    <mergeCell ref="L18:M18"/>
    <mergeCell ref="N18:O18"/>
    <mergeCell ref="P18:Q18"/>
    <mergeCell ref="S18:T18"/>
    <mergeCell ref="U18:V18"/>
    <mergeCell ref="B17:C17"/>
    <mergeCell ref="D17:E17"/>
    <mergeCell ref="F17:G17"/>
    <mergeCell ref="H17:I17"/>
    <mergeCell ref="J17:K17"/>
    <mergeCell ref="L17:M17"/>
    <mergeCell ref="N17:O17"/>
    <mergeCell ref="P17:Q17"/>
    <mergeCell ref="S17:T17"/>
    <mergeCell ref="U20:V20"/>
    <mergeCell ref="N19:O19"/>
    <mergeCell ref="P19:Q19"/>
    <mergeCell ref="S19:T19"/>
    <mergeCell ref="U19:V19"/>
    <mergeCell ref="B20:C20"/>
    <mergeCell ref="D20:E20"/>
    <mergeCell ref="F20:G20"/>
    <mergeCell ref="H20:I20"/>
    <mergeCell ref="J20:K20"/>
    <mergeCell ref="L20:M20"/>
    <mergeCell ref="B19:C19"/>
    <mergeCell ref="D19:E19"/>
    <mergeCell ref="F19:G19"/>
    <mergeCell ref="H19:I19"/>
    <mergeCell ref="J19:K19"/>
    <mergeCell ref="L19:M19"/>
    <mergeCell ref="N20:O20"/>
    <mergeCell ref="P20:Q20"/>
    <mergeCell ref="S20:T20"/>
  </mergeCells>
  <pageMargins left="0.7" right="0.7" top="0.75" bottom="0.75" header="0.3" footer="0.3"/>
  <pageSetup scale="45" orientation="landscape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O30"/>
  <sheetViews>
    <sheetView topLeftCell="A9" zoomScaleNormal="100" workbookViewId="0">
      <selection activeCell="I20" sqref="I20"/>
    </sheetView>
  </sheetViews>
  <sheetFormatPr baseColWidth="10" defaultRowHeight="15" x14ac:dyDescent="0.25"/>
  <cols>
    <col min="3" max="3" width="29.28515625" customWidth="1"/>
    <col min="5" max="5" width="15.28515625" customWidth="1"/>
    <col min="6" max="6" width="13" customWidth="1"/>
    <col min="7" max="8" width="20.5703125" customWidth="1"/>
    <col min="9" max="9" width="19.28515625" customWidth="1"/>
    <col min="10" max="10" width="14.85546875" customWidth="1"/>
    <col min="11" max="11" width="13.85546875" customWidth="1"/>
    <col min="14" max="14" width="14.85546875" customWidth="1"/>
    <col min="15" max="15" width="13.5703125" customWidth="1"/>
  </cols>
  <sheetData>
    <row r="3" spans="1:15" ht="15" customHeight="1" x14ac:dyDescent="0.25">
      <c r="A3" s="665" t="s">
        <v>281</v>
      </c>
      <c r="B3" s="665" t="s">
        <v>9</v>
      </c>
      <c r="C3" s="665" t="s">
        <v>0</v>
      </c>
      <c r="D3" s="665" t="s">
        <v>1</v>
      </c>
      <c r="E3" s="665" t="s">
        <v>2</v>
      </c>
      <c r="F3" s="665" t="s">
        <v>3</v>
      </c>
      <c r="G3" s="665" t="s">
        <v>5</v>
      </c>
      <c r="H3" s="665" t="s">
        <v>4</v>
      </c>
      <c r="I3" s="665" t="s">
        <v>6</v>
      </c>
      <c r="J3" s="665" t="s">
        <v>7</v>
      </c>
      <c r="K3" s="665" t="s">
        <v>71</v>
      </c>
      <c r="L3" s="665" t="s">
        <v>33</v>
      </c>
      <c r="M3" s="665" t="s">
        <v>9</v>
      </c>
      <c r="N3" s="665" t="s">
        <v>7</v>
      </c>
      <c r="O3" s="665" t="s">
        <v>67</v>
      </c>
    </row>
    <row r="4" spans="1:15" ht="15" customHeight="1" x14ac:dyDescent="0.25">
      <c r="A4" s="666"/>
      <c r="B4" s="666"/>
      <c r="C4" s="666"/>
      <c r="D4" s="666"/>
      <c r="E4" s="666"/>
      <c r="F4" s="666"/>
      <c r="G4" s="666"/>
      <c r="H4" s="666"/>
      <c r="I4" s="666"/>
      <c r="J4" s="666"/>
      <c r="K4" s="666"/>
      <c r="L4" s="666"/>
      <c r="M4" s="666"/>
      <c r="N4" s="666"/>
      <c r="O4" s="666"/>
    </row>
    <row r="5" spans="1:15" ht="16.5" x14ac:dyDescent="0.3">
      <c r="A5" s="204">
        <v>1</v>
      </c>
      <c r="B5" s="11">
        <v>45557</v>
      </c>
      <c r="C5" s="205" t="s">
        <v>506</v>
      </c>
      <c r="D5" s="134" t="s">
        <v>27</v>
      </c>
      <c r="E5" s="4">
        <v>45000</v>
      </c>
      <c r="F5" s="4">
        <v>100</v>
      </c>
      <c r="G5" s="5">
        <v>605</v>
      </c>
      <c r="H5" s="4">
        <f t="shared" ref="H5:H16" si="0">E5-F5</f>
        <v>44900</v>
      </c>
      <c r="I5" s="5">
        <f t="shared" ref="I5:I16" si="1">G5*H5</f>
        <v>27164500</v>
      </c>
      <c r="J5" s="5">
        <v>27164500</v>
      </c>
      <c r="K5" s="5">
        <f t="shared" ref="K5:K16" si="2">I5-J5</f>
        <v>0</v>
      </c>
      <c r="L5" s="354" t="s">
        <v>32</v>
      </c>
      <c r="M5" s="65">
        <v>45566</v>
      </c>
      <c r="N5" s="15">
        <v>2025000</v>
      </c>
      <c r="O5" s="10" t="s">
        <v>227</v>
      </c>
    </row>
    <row r="6" spans="1:15" ht="16.5" x14ac:dyDescent="0.3">
      <c r="A6" s="204">
        <f t="shared" ref="A6:A18" si="3">A5+1</f>
        <v>2</v>
      </c>
      <c r="B6" s="11">
        <v>45558</v>
      </c>
      <c r="C6" s="205" t="s">
        <v>523</v>
      </c>
      <c r="D6" s="6" t="s">
        <v>25</v>
      </c>
      <c r="E6" s="4">
        <v>45000</v>
      </c>
      <c r="F6" s="4">
        <v>150</v>
      </c>
      <c r="G6" s="5">
        <v>665</v>
      </c>
      <c r="H6" s="4">
        <f t="shared" si="0"/>
        <v>44850</v>
      </c>
      <c r="I6" s="5">
        <f t="shared" si="1"/>
        <v>29825250</v>
      </c>
      <c r="J6" s="5">
        <v>29825250</v>
      </c>
      <c r="K6" s="5">
        <f t="shared" si="2"/>
        <v>0</v>
      </c>
      <c r="L6" s="354" t="s">
        <v>32</v>
      </c>
      <c r="M6" s="65">
        <v>45568</v>
      </c>
      <c r="N6" s="15">
        <v>24000000</v>
      </c>
      <c r="O6" s="10"/>
    </row>
    <row r="7" spans="1:15" ht="16.5" x14ac:dyDescent="0.3">
      <c r="A7" s="204">
        <f t="shared" si="3"/>
        <v>3</v>
      </c>
      <c r="B7" s="11">
        <v>45566</v>
      </c>
      <c r="C7" s="205" t="s">
        <v>526</v>
      </c>
      <c r="D7" s="134" t="s">
        <v>27</v>
      </c>
      <c r="E7" s="4">
        <v>45000</v>
      </c>
      <c r="F7" s="4"/>
      <c r="G7" s="5">
        <v>595</v>
      </c>
      <c r="H7" s="4">
        <f t="shared" si="0"/>
        <v>45000</v>
      </c>
      <c r="I7" s="5">
        <f t="shared" si="1"/>
        <v>26775000</v>
      </c>
      <c r="J7" s="5">
        <v>26775000</v>
      </c>
      <c r="K7" s="5">
        <f t="shared" si="2"/>
        <v>0</v>
      </c>
      <c r="L7" s="354" t="s">
        <v>32</v>
      </c>
      <c r="M7" s="65"/>
      <c r="N7" s="15">
        <v>40000000</v>
      </c>
      <c r="O7" s="10" t="s">
        <v>481</v>
      </c>
    </row>
    <row r="8" spans="1:15" ht="16.5" x14ac:dyDescent="0.3">
      <c r="A8" s="204">
        <f t="shared" si="3"/>
        <v>4</v>
      </c>
      <c r="B8" s="11">
        <v>45566</v>
      </c>
      <c r="C8" s="205" t="s">
        <v>468</v>
      </c>
      <c r="D8" s="134" t="s">
        <v>27</v>
      </c>
      <c r="E8" s="4">
        <v>45000</v>
      </c>
      <c r="F8" s="4">
        <v>0</v>
      </c>
      <c r="G8" s="5">
        <v>605</v>
      </c>
      <c r="H8" s="4">
        <f t="shared" si="0"/>
        <v>45000</v>
      </c>
      <c r="I8" s="5">
        <f t="shared" si="1"/>
        <v>27225000</v>
      </c>
      <c r="J8" s="5">
        <v>27225000</v>
      </c>
      <c r="K8" s="5">
        <f t="shared" si="2"/>
        <v>0</v>
      </c>
      <c r="L8" s="354" t="s">
        <v>32</v>
      </c>
      <c r="M8" s="65"/>
      <c r="N8" s="15">
        <v>35000000</v>
      </c>
      <c r="O8" s="10" t="s">
        <v>481</v>
      </c>
    </row>
    <row r="9" spans="1:15" ht="16.5" x14ac:dyDescent="0.3">
      <c r="A9" s="204">
        <f t="shared" si="3"/>
        <v>5</v>
      </c>
      <c r="B9" s="11">
        <v>45570</v>
      </c>
      <c r="C9" s="205" t="s">
        <v>540</v>
      </c>
      <c r="D9" s="6" t="s">
        <v>25</v>
      </c>
      <c r="E9" s="4">
        <v>45000</v>
      </c>
      <c r="F9" s="4">
        <v>235</v>
      </c>
      <c r="G9" s="5">
        <v>660</v>
      </c>
      <c r="H9" s="4">
        <f t="shared" si="0"/>
        <v>44765</v>
      </c>
      <c r="I9" s="5">
        <f t="shared" si="1"/>
        <v>29544900</v>
      </c>
      <c r="J9" s="5">
        <v>29544900</v>
      </c>
      <c r="K9" s="5">
        <f t="shared" si="2"/>
        <v>0</v>
      </c>
      <c r="L9" s="354" t="s">
        <v>32</v>
      </c>
      <c r="M9" s="65"/>
      <c r="N9" s="15">
        <v>5000000</v>
      </c>
      <c r="O9" s="10" t="s">
        <v>485</v>
      </c>
    </row>
    <row r="10" spans="1:15" ht="16.5" x14ac:dyDescent="0.3">
      <c r="A10" s="325">
        <f t="shared" si="3"/>
        <v>6</v>
      </c>
      <c r="B10" s="11">
        <v>45571</v>
      </c>
      <c r="C10" s="3" t="s">
        <v>531</v>
      </c>
      <c r="D10" s="134" t="s">
        <v>27</v>
      </c>
      <c r="E10" s="4">
        <v>45000</v>
      </c>
      <c r="F10" s="4">
        <v>0</v>
      </c>
      <c r="G10" s="5">
        <v>600</v>
      </c>
      <c r="H10" s="4">
        <f t="shared" si="0"/>
        <v>45000</v>
      </c>
      <c r="I10" s="5">
        <f t="shared" si="1"/>
        <v>27000000</v>
      </c>
      <c r="J10" s="5">
        <v>27000000</v>
      </c>
      <c r="K10" s="5">
        <f t="shared" si="2"/>
        <v>0</v>
      </c>
      <c r="L10" s="354" t="s">
        <v>32</v>
      </c>
      <c r="M10" s="65"/>
      <c r="N10" s="15">
        <v>20000000</v>
      </c>
      <c r="O10" s="10" t="s">
        <v>481</v>
      </c>
    </row>
    <row r="11" spans="1:15" ht="16.5" x14ac:dyDescent="0.3">
      <c r="A11" s="339">
        <f t="shared" si="3"/>
        <v>7</v>
      </c>
      <c r="B11" s="11">
        <v>45589</v>
      </c>
      <c r="C11" s="3" t="s">
        <v>552</v>
      </c>
      <c r="D11" s="6" t="s">
        <v>25</v>
      </c>
      <c r="E11" s="4">
        <v>45000</v>
      </c>
      <c r="F11" s="4">
        <v>45</v>
      </c>
      <c r="G11" s="5">
        <v>640</v>
      </c>
      <c r="H11" s="4">
        <f t="shared" si="0"/>
        <v>44955</v>
      </c>
      <c r="I11" s="5">
        <f t="shared" si="1"/>
        <v>28771200</v>
      </c>
      <c r="J11" s="5">
        <v>28771200</v>
      </c>
      <c r="K11" s="5">
        <f t="shared" si="2"/>
        <v>0</v>
      </c>
      <c r="L11" s="354" t="s">
        <v>32</v>
      </c>
      <c r="M11" s="65"/>
      <c r="N11" s="15">
        <v>31415000</v>
      </c>
      <c r="O11" s="10" t="s">
        <v>572</v>
      </c>
    </row>
    <row r="12" spans="1:15" ht="16.5" x14ac:dyDescent="0.3">
      <c r="A12" s="380">
        <f t="shared" si="3"/>
        <v>8</v>
      </c>
      <c r="B12" s="11">
        <v>45634</v>
      </c>
      <c r="C12" s="3" t="s">
        <v>626</v>
      </c>
      <c r="D12" s="6" t="s">
        <v>25</v>
      </c>
      <c r="E12" s="4">
        <v>45000</v>
      </c>
      <c r="F12" s="4">
        <v>440</v>
      </c>
      <c r="G12" s="5">
        <v>655</v>
      </c>
      <c r="H12" s="4">
        <f t="shared" si="0"/>
        <v>44560</v>
      </c>
      <c r="I12" s="5">
        <f t="shared" si="1"/>
        <v>29186800</v>
      </c>
      <c r="J12" s="5">
        <v>29186800</v>
      </c>
      <c r="K12" s="5">
        <f t="shared" si="2"/>
        <v>0</v>
      </c>
      <c r="L12" s="354" t="s">
        <v>32</v>
      </c>
      <c r="M12" s="65"/>
      <c r="N12" s="15">
        <v>10000000</v>
      </c>
      <c r="O12" s="10" t="s">
        <v>485</v>
      </c>
    </row>
    <row r="13" spans="1:15" ht="16.5" x14ac:dyDescent="0.3">
      <c r="A13" s="389">
        <f t="shared" si="3"/>
        <v>9</v>
      </c>
      <c r="B13" s="11">
        <v>45635</v>
      </c>
      <c r="C13" s="3" t="s">
        <v>726</v>
      </c>
      <c r="D13" s="6" t="s">
        <v>25</v>
      </c>
      <c r="E13" s="4">
        <v>45000</v>
      </c>
      <c r="F13" s="4">
        <v>100</v>
      </c>
      <c r="G13" s="5">
        <v>655</v>
      </c>
      <c r="H13" s="4">
        <f t="shared" si="0"/>
        <v>44900</v>
      </c>
      <c r="I13" s="5">
        <f t="shared" si="1"/>
        <v>29409500</v>
      </c>
      <c r="J13" s="5">
        <v>29409500</v>
      </c>
      <c r="K13" s="5">
        <f t="shared" si="2"/>
        <v>0</v>
      </c>
      <c r="L13" s="354" t="s">
        <v>32</v>
      </c>
      <c r="M13" s="65">
        <v>45603</v>
      </c>
      <c r="N13" s="15">
        <v>10893850</v>
      </c>
      <c r="O13" s="10" t="s">
        <v>145</v>
      </c>
    </row>
    <row r="14" spans="1:15" ht="16.5" x14ac:dyDescent="0.3">
      <c r="A14" s="404">
        <f t="shared" si="3"/>
        <v>10</v>
      </c>
      <c r="B14" s="11">
        <v>45646</v>
      </c>
      <c r="C14" s="3" t="s">
        <v>77</v>
      </c>
      <c r="D14" s="134" t="s">
        <v>27</v>
      </c>
      <c r="E14" s="4">
        <v>45000</v>
      </c>
      <c r="F14" s="4">
        <v>110</v>
      </c>
      <c r="G14" s="5">
        <v>615</v>
      </c>
      <c r="H14" s="4">
        <f t="shared" si="0"/>
        <v>44890</v>
      </c>
      <c r="I14" s="5">
        <f t="shared" si="1"/>
        <v>27607350</v>
      </c>
      <c r="J14" s="5">
        <v>27607350</v>
      </c>
      <c r="K14" s="5">
        <f t="shared" si="2"/>
        <v>0</v>
      </c>
      <c r="L14" s="354" t="s">
        <v>32</v>
      </c>
      <c r="M14" s="65" t="s">
        <v>635</v>
      </c>
      <c r="N14" s="15">
        <v>17877350</v>
      </c>
      <c r="O14" s="10" t="s">
        <v>481</v>
      </c>
    </row>
    <row r="15" spans="1:15" ht="16.5" x14ac:dyDescent="0.3">
      <c r="A15" s="428">
        <f t="shared" si="3"/>
        <v>11</v>
      </c>
      <c r="B15" s="11">
        <v>45671</v>
      </c>
      <c r="C15" s="3" t="s">
        <v>804</v>
      </c>
      <c r="D15" s="134" t="s">
        <v>27</v>
      </c>
      <c r="E15" s="4">
        <v>45000</v>
      </c>
      <c r="F15" s="4">
        <v>100</v>
      </c>
      <c r="G15" s="5">
        <v>615</v>
      </c>
      <c r="H15" s="4">
        <f t="shared" si="0"/>
        <v>44900</v>
      </c>
      <c r="I15" s="5">
        <f t="shared" si="1"/>
        <v>27613500</v>
      </c>
      <c r="J15" s="5">
        <v>27613500</v>
      </c>
      <c r="K15" s="5">
        <f t="shared" si="2"/>
        <v>0</v>
      </c>
      <c r="L15" s="354" t="s">
        <v>32</v>
      </c>
      <c r="M15" s="65">
        <v>45645</v>
      </c>
      <c r="N15" s="15">
        <v>35500000</v>
      </c>
      <c r="O15" s="10" t="s">
        <v>485</v>
      </c>
    </row>
    <row r="16" spans="1:15" ht="16.5" x14ac:dyDescent="0.3">
      <c r="A16" s="428">
        <f t="shared" si="3"/>
        <v>12</v>
      </c>
      <c r="B16" s="11">
        <v>45728</v>
      </c>
      <c r="C16" s="3" t="s">
        <v>1091</v>
      </c>
      <c r="D16" s="6" t="s">
        <v>25</v>
      </c>
      <c r="E16" s="4">
        <v>45000</v>
      </c>
      <c r="F16" s="4">
        <v>100</v>
      </c>
      <c r="G16" s="5">
        <v>660</v>
      </c>
      <c r="H16" s="4">
        <f t="shared" si="0"/>
        <v>44900</v>
      </c>
      <c r="I16" s="5">
        <f t="shared" si="1"/>
        <v>29634000</v>
      </c>
      <c r="J16" s="5">
        <v>29634000</v>
      </c>
      <c r="K16" s="5">
        <f t="shared" si="2"/>
        <v>0</v>
      </c>
      <c r="L16" s="354" t="s">
        <v>32</v>
      </c>
      <c r="M16" s="65">
        <v>45645</v>
      </c>
      <c r="N16" s="15">
        <v>11464500</v>
      </c>
      <c r="O16" s="10" t="s">
        <v>145</v>
      </c>
    </row>
    <row r="17" spans="1:15" ht="16.5" x14ac:dyDescent="0.3">
      <c r="A17" s="428">
        <f t="shared" si="3"/>
        <v>13</v>
      </c>
      <c r="B17" s="11"/>
      <c r="C17" s="3"/>
      <c r="D17" s="6"/>
      <c r="E17" s="4"/>
      <c r="F17" s="4"/>
      <c r="G17" s="5"/>
      <c r="H17" s="4"/>
      <c r="I17" s="5"/>
      <c r="J17" s="5"/>
      <c r="K17" s="5"/>
      <c r="L17" s="65"/>
      <c r="M17" s="65">
        <v>45649</v>
      </c>
      <c r="N17" s="15">
        <v>11430500</v>
      </c>
      <c r="O17" s="10" t="s">
        <v>145</v>
      </c>
    </row>
    <row r="18" spans="1:15" ht="16.5" x14ac:dyDescent="0.3">
      <c r="A18" s="559">
        <f t="shared" si="3"/>
        <v>14</v>
      </c>
      <c r="B18" s="11"/>
      <c r="C18" s="3"/>
      <c r="D18" s="134"/>
      <c r="E18" s="4"/>
      <c r="F18" s="4"/>
      <c r="G18" s="5"/>
      <c r="H18" s="4"/>
      <c r="I18" s="5"/>
      <c r="J18" s="5"/>
      <c r="K18" s="5"/>
      <c r="L18" s="65"/>
      <c r="M18" s="65">
        <v>45680</v>
      </c>
      <c r="N18" s="15">
        <v>10000000</v>
      </c>
      <c r="O18" s="10" t="s">
        <v>485</v>
      </c>
    </row>
    <row r="19" spans="1:15" ht="16.5" x14ac:dyDescent="0.3">
      <c r="A19" s="444"/>
      <c r="B19" s="11"/>
      <c r="C19" s="3"/>
      <c r="D19" s="134"/>
      <c r="E19" s="4"/>
      <c r="F19" s="4"/>
      <c r="G19" s="5"/>
      <c r="H19" s="4"/>
      <c r="I19" s="5"/>
      <c r="J19" s="5"/>
      <c r="K19" s="5"/>
      <c r="L19" s="65"/>
      <c r="M19" s="65">
        <v>45680</v>
      </c>
      <c r="N19" s="15">
        <v>10000000</v>
      </c>
      <c r="O19" s="10" t="s">
        <v>572</v>
      </c>
    </row>
    <row r="20" spans="1:15" ht="16.5" x14ac:dyDescent="0.3">
      <c r="A20" s="451"/>
      <c r="B20" s="11"/>
      <c r="C20" s="3"/>
      <c r="D20" s="134"/>
      <c r="E20" s="4"/>
      <c r="F20" s="4"/>
      <c r="G20" s="5"/>
      <c r="H20" s="4"/>
      <c r="I20" s="5"/>
      <c r="J20" s="5"/>
      <c r="K20" s="5"/>
      <c r="L20" s="65"/>
      <c r="M20" s="65">
        <v>45685</v>
      </c>
      <c r="N20" s="15">
        <v>1900000</v>
      </c>
      <c r="O20" s="10" t="s">
        <v>847</v>
      </c>
    </row>
    <row r="21" spans="1:15" ht="16.5" x14ac:dyDescent="0.3">
      <c r="A21" s="451"/>
      <c r="B21" s="11"/>
      <c r="C21" s="3"/>
      <c r="D21" s="134"/>
      <c r="E21" s="4"/>
      <c r="F21" s="4"/>
      <c r="G21" s="5"/>
      <c r="H21" s="4"/>
      <c r="I21" s="5"/>
      <c r="J21" s="5"/>
      <c r="K21" s="5"/>
      <c r="L21" s="65"/>
      <c r="M21" s="65">
        <v>45685</v>
      </c>
      <c r="N21" s="15">
        <v>5700000</v>
      </c>
      <c r="O21" s="10" t="s">
        <v>145</v>
      </c>
    </row>
    <row r="22" spans="1:15" ht="16.5" x14ac:dyDescent="0.3">
      <c r="C22" s="136"/>
      <c r="D22" s="137"/>
      <c r="E22" s="138"/>
      <c r="F22" s="138"/>
      <c r="G22" s="139"/>
      <c r="H22" s="138"/>
      <c r="I22" s="124"/>
      <c r="J22" s="124"/>
      <c r="K22" s="124"/>
      <c r="L22" s="14"/>
      <c r="M22" s="14"/>
      <c r="N22" s="114"/>
    </row>
    <row r="23" spans="1:15" x14ac:dyDescent="0.25">
      <c r="I23" s="799" t="s">
        <v>55</v>
      </c>
      <c r="J23" s="668">
        <f>SUM(I5:I18)</f>
        <v>339757000</v>
      </c>
      <c r="K23" s="668"/>
      <c r="L23" s="668"/>
    </row>
    <row r="24" spans="1:15" x14ac:dyDescent="0.25">
      <c r="I24" s="799"/>
      <c r="J24" s="668"/>
      <c r="K24" s="668"/>
      <c r="L24" s="668"/>
    </row>
    <row r="26" spans="1:15" x14ac:dyDescent="0.25">
      <c r="I26" s="799" t="s">
        <v>66</v>
      </c>
      <c r="J26" s="668">
        <f>SUM(J5:J17)</f>
        <v>339757000</v>
      </c>
      <c r="K26" s="668"/>
      <c r="L26" s="668" t="e">
        <f>#REF!+L5</f>
        <v>#REF!</v>
      </c>
    </row>
    <row r="27" spans="1:15" x14ac:dyDescent="0.25">
      <c r="I27" s="799"/>
      <c r="J27" s="668"/>
      <c r="K27" s="668"/>
      <c r="L27" s="668"/>
    </row>
    <row r="29" spans="1:15" x14ac:dyDescent="0.25">
      <c r="I29" s="799" t="s">
        <v>71</v>
      </c>
      <c r="J29" s="668">
        <f>J23-J26</f>
        <v>0</v>
      </c>
      <c r="K29" s="668"/>
      <c r="L29" s="668" t="e">
        <f>J23-L26</f>
        <v>#REF!</v>
      </c>
    </row>
    <row r="30" spans="1:15" x14ac:dyDescent="0.25">
      <c r="I30" s="799"/>
      <c r="J30" s="668"/>
      <c r="K30" s="668"/>
      <c r="L30" s="668"/>
    </row>
  </sheetData>
  <mergeCells count="21">
    <mergeCell ref="I26:I27"/>
    <mergeCell ref="J26:L27"/>
    <mergeCell ref="I29:I30"/>
    <mergeCell ref="J29:L30"/>
    <mergeCell ref="H3:H4"/>
    <mergeCell ref="I3:I4"/>
    <mergeCell ref="J3:J4"/>
    <mergeCell ref="L3:L4"/>
    <mergeCell ref="I23:I24"/>
    <mergeCell ref="J23:L24"/>
    <mergeCell ref="C3:C4"/>
    <mergeCell ref="D3:D4"/>
    <mergeCell ref="E3:E4"/>
    <mergeCell ref="F3:F4"/>
    <mergeCell ref="A3:A4"/>
    <mergeCell ref="B3:B4"/>
    <mergeCell ref="O3:O4"/>
    <mergeCell ref="N3:N4"/>
    <mergeCell ref="K3:K4"/>
    <mergeCell ref="M3:M4"/>
    <mergeCell ref="G3:G4"/>
  </mergeCells>
  <pageMargins left="0.7" right="0.7" top="0.75" bottom="0.75" header="0.3" footer="0.3"/>
  <pageSetup paperSize="9" scale="5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1"/>
  <sheetViews>
    <sheetView topLeftCell="A148" workbookViewId="0">
      <selection activeCell="A134" sqref="A134:I171"/>
    </sheetView>
  </sheetViews>
  <sheetFormatPr baseColWidth="10" defaultRowHeight="15" x14ac:dyDescent="0.25"/>
  <cols>
    <col min="1" max="1" width="8.5703125" bestFit="1" customWidth="1"/>
    <col min="2" max="2" width="23.28515625" bestFit="1" customWidth="1"/>
    <col min="4" max="4" width="9.85546875" customWidth="1"/>
    <col min="8" max="8" width="16.42578125" customWidth="1"/>
    <col min="9" max="9" width="7.140625" customWidth="1"/>
  </cols>
  <sheetData>
    <row r="1" spans="1:8" x14ac:dyDescent="0.25">
      <c r="A1" s="667" t="s">
        <v>281</v>
      </c>
      <c r="B1" s="667" t="s">
        <v>0</v>
      </c>
      <c r="C1" s="667" t="s">
        <v>79</v>
      </c>
      <c r="D1" s="680"/>
      <c r="E1" s="667" t="s">
        <v>5</v>
      </c>
      <c r="F1" s="680"/>
      <c r="G1" s="667" t="s">
        <v>107</v>
      </c>
      <c r="H1" s="667" t="s">
        <v>9</v>
      </c>
    </row>
    <row r="2" spans="1:8" x14ac:dyDescent="0.25">
      <c r="A2" s="667"/>
      <c r="B2" s="667"/>
      <c r="C2" s="681"/>
      <c r="D2" s="682"/>
      <c r="E2" s="681"/>
      <c r="F2" s="682"/>
      <c r="G2" s="681"/>
      <c r="H2" s="681"/>
    </row>
    <row r="3" spans="1:8" x14ac:dyDescent="0.25">
      <c r="A3" s="166">
        <v>1</v>
      </c>
      <c r="B3" s="93" t="s">
        <v>249</v>
      </c>
      <c r="C3" s="651">
        <v>900</v>
      </c>
      <c r="D3" s="652"/>
      <c r="E3" s="678">
        <v>750</v>
      </c>
      <c r="F3" s="679"/>
      <c r="G3" s="15">
        <f>E3*C3</f>
        <v>675000</v>
      </c>
      <c r="H3" s="11" t="s">
        <v>331</v>
      </c>
    </row>
    <row r="4" spans="1:8" x14ac:dyDescent="0.25">
      <c r="A4" s="166">
        <f>A3+1</f>
        <v>2</v>
      </c>
      <c r="B4" s="93" t="s">
        <v>108</v>
      </c>
      <c r="C4" s="651">
        <v>600</v>
      </c>
      <c r="D4" s="652"/>
      <c r="E4" s="678">
        <v>730</v>
      </c>
      <c r="F4" s="679"/>
      <c r="G4" s="15">
        <f t="shared" ref="G4:G10" si="0">E4*C4</f>
        <v>438000</v>
      </c>
      <c r="H4" s="11" t="s">
        <v>323</v>
      </c>
    </row>
    <row r="5" spans="1:8" x14ac:dyDescent="0.25">
      <c r="A5" s="166">
        <f t="shared" ref="A5:A14" si="1">A4+1</f>
        <v>3</v>
      </c>
      <c r="B5" s="93" t="s">
        <v>326</v>
      </c>
      <c r="C5" s="651">
        <v>800</v>
      </c>
      <c r="D5" s="652"/>
      <c r="E5" s="678">
        <v>730</v>
      </c>
      <c r="F5" s="679"/>
      <c r="G5" s="15">
        <f t="shared" si="0"/>
        <v>584000</v>
      </c>
      <c r="H5" s="11" t="s">
        <v>323</v>
      </c>
    </row>
    <row r="6" spans="1:8" x14ac:dyDescent="0.25">
      <c r="A6" s="166">
        <f t="shared" si="1"/>
        <v>4</v>
      </c>
      <c r="B6" s="93" t="s">
        <v>166</v>
      </c>
      <c r="C6" s="651">
        <v>900</v>
      </c>
      <c r="D6" s="652"/>
      <c r="E6" s="678">
        <v>750</v>
      </c>
      <c r="F6" s="679"/>
      <c r="G6" s="15">
        <f t="shared" si="0"/>
        <v>675000</v>
      </c>
      <c r="H6" s="11" t="s">
        <v>344</v>
      </c>
    </row>
    <row r="7" spans="1:8" x14ac:dyDescent="0.25">
      <c r="A7" s="166">
        <f t="shared" si="1"/>
        <v>5</v>
      </c>
      <c r="B7" s="93" t="s">
        <v>361</v>
      </c>
      <c r="C7" s="651">
        <v>40</v>
      </c>
      <c r="D7" s="652"/>
      <c r="E7" s="678">
        <v>730</v>
      </c>
      <c r="F7" s="679"/>
      <c r="G7" s="15">
        <f t="shared" si="0"/>
        <v>29200</v>
      </c>
      <c r="H7" s="11"/>
    </row>
    <row r="8" spans="1:8" x14ac:dyDescent="0.25">
      <c r="A8" s="166">
        <f t="shared" si="1"/>
        <v>6</v>
      </c>
      <c r="B8" s="93"/>
      <c r="C8" s="651">
        <v>40</v>
      </c>
      <c r="D8" s="652"/>
      <c r="E8" s="678">
        <v>730</v>
      </c>
      <c r="F8" s="679"/>
      <c r="G8" s="15">
        <f t="shared" si="0"/>
        <v>29200</v>
      </c>
      <c r="H8" s="11"/>
    </row>
    <row r="9" spans="1:8" x14ac:dyDescent="0.25">
      <c r="A9" s="166">
        <f t="shared" si="1"/>
        <v>7</v>
      </c>
      <c r="B9" s="93" t="s">
        <v>102</v>
      </c>
      <c r="C9" s="651">
        <v>1000</v>
      </c>
      <c r="D9" s="652"/>
      <c r="E9" s="678">
        <v>730</v>
      </c>
      <c r="F9" s="679"/>
      <c r="G9" s="15">
        <f t="shared" si="0"/>
        <v>730000</v>
      </c>
      <c r="H9" s="11" t="s">
        <v>370</v>
      </c>
    </row>
    <row r="10" spans="1:8" x14ac:dyDescent="0.25">
      <c r="A10" s="166">
        <f t="shared" si="1"/>
        <v>8</v>
      </c>
      <c r="B10" s="93" t="s">
        <v>118</v>
      </c>
      <c r="C10" s="651">
        <v>1000</v>
      </c>
      <c r="D10" s="652"/>
      <c r="E10" s="678">
        <v>730</v>
      </c>
      <c r="F10" s="679"/>
      <c r="G10" s="15">
        <f t="shared" si="0"/>
        <v>730000</v>
      </c>
      <c r="H10" s="11" t="s">
        <v>370</v>
      </c>
    </row>
    <row r="11" spans="1:8" x14ac:dyDescent="0.25">
      <c r="A11" s="166">
        <f t="shared" si="1"/>
        <v>9</v>
      </c>
      <c r="B11" s="93"/>
      <c r="C11" s="651"/>
      <c r="D11" s="652"/>
      <c r="E11" s="678"/>
      <c r="F11" s="679"/>
      <c r="G11" s="15"/>
      <c r="H11" s="11"/>
    </row>
    <row r="12" spans="1:8" x14ac:dyDescent="0.25">
      <c r="A12" s="166">
        <f t="shared" si="1"/>
        <v>10</v>
      </c>
      <c r="B12" s="93"/>
      <c r="C12" s="683"/>
      <c r="D12" s="683"/>
      <c r="E12" s="670"/>
      <c r="F12" s="670"/>
      <c r="G12" s="15"/>
      <c r="H12" s="11"/>
    </row>
    <row r="13" spans="1:8" x14ac:dyDescent="0.25">
      <c r="A13" s="166">
        <f t="shared" si="1"/>
        <v>11</v>
      </c>
      <c r="B13" s="93"/>
      <c r="C13" s="683"/>
      <c r="D13" s="683"/>
      <c r="E13" s="670"/>
      <c r="F13" s="670"/>
      <c r="G13" s="15"/>
      <c r="H13" s="11"/>
    </row>
    <row r="14" spans="1:8" x14ac:dyDescent="0.25">
      <c r="A14" s="166">
        <f t="shared" si="1"/>
        <v>12</v>
      </c>
      <c r="B14" s="93"/>
      <c r="C14" s="683"/>
      <c r="D14" s="683"/>
      <c r="E14" s="670"/>
      <c r="F14" s="670"/>
      <c r="G14" s="15"/>
      <c r="H14" s="11"/>
    </row>
    <row r="15" spans="1:8" x14ac:dyDescent="0.25">
      <c r="B15" s="67"/>
      <c r="C15" s="683">
        <f>SUM(C4:D14)</f>
        <v>4380</v>
      </c>
      <c r="D15" s="683"/>
      <c r="E15" s="670"/>
      <c r="F15" s="670"/>
      <c r="G15" s="15"/>
      <c r="H15" s="11"/>
    </row>
    <row r="18" spans="1:9" x14ac:dyDescent="0.25">
      <c r="D18" s="659" t="s">
        <v>111</v>
      </c>
      <c r="E18" s="671">
        <f>SUM(G9:G15)</f>
        <v>1460000</v>
      </c>
      <c r="F18" s="672"/>
    </row>
    <row r="19" spans="1:9" x14ac:dyDescent="0.25">
      <c r="D19" s="659"/>
      <c r="E19" s="672"/>
      <c r="F19" s="672"/>
    </row>
    <row r="24" spans="1:9" x14ac:dyDescent="0.25">
      <c r="A24" s="667" t="s">
        <v>281</v>
      </c>
      <c r="B24" s="667" t="s">
        <v>0</v>
      </c>
      <c r="C24" s="667" t="s">
        <v>79</v>
      </c>
      <c r="D24" s="680"/>
      <c r="E24" s="667" t="s">
        <v>5</v>
      </c>
      <c r="F24" s="680"/>
      <c r="G24" s="667" t="s">
        <v>107</v>
      </c>
      <c r="H24" s="667" t="s">
        <v>9</v>
      </c>
    </row>
    <row r="25" spans="1:9" x14ac:dyDescent="0.25">
      <c r="A25" s="667"/>
      <c r="B25" s="667"/>
      <c r="C25" s="681"/>
      <c r="D25" s="682"/>
      <c r="E25" s="681"/>
      <c r="F25" s="682"/>
      <c r="G25" s="681"/>
      <c r="H25" s="681"/>
    </row>
    <row r="26" spans="1:9" x14ac:dyDescent="0.25">
      <c r="A26" s="339">
        <v>1</v>
      </c>
      <c r="B26" s="93" t="s">
        <v>576</v>
      </c>
      <c r="C26" s="651">
        <v>1000</v>
      </c>
      <c r="D26" s="652"/>
      <c r="E26" s="678">
        <v>650</v>
      </c>
      <c r="F26" s="679"/>
      <c r="G26" s="15">
        <f t="shared" ref="G26:G35" si="2">E26*C26</f>
        <v>650000</v>
      </c>
      <c r="H26" s="45">
        <v>45589</v>
      </c>
      <c r="I26" t="s">
        <v>32</v>
      </c>
    </row>
    <row r="27" spans="1:9" x14ac:dyDescent="0.25">
      <c r="A27" s="339">
        <f>A26+1</f>
        <v>2</v>
      </c>
      <c r="B27" s="93" t="s">
        <v>490</v>
      </c>
      <c r="C27" s="651">
        <v>1000</v>
      </c>
      <c r="D27" s="652"/>
      <c r="E27" s="678">
        <v>650</v>
      </c>
      <c r="F27" s="679"/>
      <c r="G27" s="15">
        <f t="shared" si="2"/>
        <v>650000</v>
      </c>
      <c r="H27" s="45">
        <v>45589</v>
      </c>
      <c r="I27" t="s">
        <v>32</v>
      </c>
    </row>
    <row r="28" spans="1:9" x14ac:dyDescent="0.25">
      <c r="A28" s="339">
        <f t="shared" ref="A28:A35" si="3">A27+1</f>
        <v>3</v>
      </c>
      <c r="B28" s="93" t="s">
        <v>577</v>
      </c>
      <c r="C28" s="651">
        <v>1000</v>
      </c>
      <c r="D28" s="652"/>
      <c r="E28" s="678">
        <v>650</v>
      </c>
      <c r="F28" s="679"/>
      <c r="G28" s="15">
        <f t="shared" si="2"/>
        <v>650000</v>
      </c>
      <c r="H28" s="45">
        <v>45589</v>
      </c>
      <c r="I28" t="s">
        <v>32</v>
      </c>
    </row>
    <row r="29" spans="1:9" x14ac:dyDescent="0.25">
      <c r="A29" s="339">
        <f t="shared" si="3"/>
        <v>4</v>
      </c>
      <c r="B29" s="93" t="s">
        <v>578</v>
      </c>
      <c r="C29" s="651">
        <v>1000</v>
      </c>
      <c r="D29" s="652"/>
      <c r="E29" s="678">
        <v>650</v>
      </c>
      <c r="F29" s="679"/>
      <c r="G29" s="15">
        <f t="shared" si="2"/>
        <v>650000</v>
      </c>
      <c r="H29" s="45">
        <v>45589</v>
      </c>
      <c r="I29" t="s">
        <v>32</v>
      </c>
    </row>
    <row r="30" spans="1:9" x14ac:dyDescent="0.25">
      <c r="A30" s="339">
        <f t="shared" si="3"/>
        <v>5</v>
      </c>
      <c r="B30" s="93" t="s">
        <v>580</v>
      </c>
      <c r="C30" s="651">
        <v>1000</v>
      </c>
      <c r="D30" s="652"/>
      <c r="E30" s="678">
        <v>650</v>
      </c>
      <c r="F30" s="679"/>
      <c r="G30" s="15">
        <f t="shared" si="2"/>
        <v>650000</v>
      </c>
      <c r="H30" s="45">
        <v>45590</v>
      </c>
      <c r="I30" t="s">
        <v>32</v>
      </c>
    </row>
    <row r="31" spans="1:9" x14ac:dyDescent="0.25">
      <c r="A31" s="371">
        <f t="shared" si="3"/>
        <v>6</v>
      </c>
      <c r="B31" s="93" t="s">
        <v>627</v>
      </c>
      <c r="C31" s="651">
        <v>1050</v>
      </c>
      <c r="D31" s="652"/>
      <c r="E31" s="678">
        <v>650</v>
      </c>
      <c r="F31" s="679"/>
      <c r="G31" s="15">
        <f t="shared" si="2"/>
        <v>682500</v>
      </c>
      <c r="H31" s="45">
        <v>45601</v>
      </c>
      <c r="I31" t="s">
        <v>32</v>
      </c>
    </row>
    <row r="32" spans="1:9" x14ac:dyDescent="0.25">
      <c r="A32" s="371">
        <f t="shared" si="3"/>
        <v>7</v>
      </c>
      <c r="B32" s="93" t="s">
        <v>626</v>
      </c>
      <c r="C32" s="651">
        <v>1000</v>
      </c>
      <c r="D32" s="652"/>
      <c r="E32" s="678">
        <v>650</v>
      </c>
      <c r="F32" s="679"/>
      <c r="G32" s="15">
        <f t="shared" si="2"/>
        <v>650000</v>
      </c>
      <c r="H32" s="45">
        <v>45601</v>
      </c>
      <c r="I32" t="s">
        <v>32</v>
      </c>
    </row>
    <row r="33" spans="1:9" x14ac:dyDescent="0.25">
      <c r="A33" s="371">
        <f t="shared" si="3"/>
        <v>8</v>
      </c>
      <c r="B33" s="93" t="s">
        <v>628</v>
      </c>
      <c r="C33" s="651">
        <v>1000</v>
      </c>
      <c r="D33" s="652"/>
      <c r="E33" s="678">
        <v>650</v>
      </c>
      <c r="F33" s="679"/>
      <c r="G33" s="15">
        <f t="shared" si="2"/>
        <v>650000</v>
      </c>
      <c r="H33" s="45">
        <v>45601</v>
      </c>
      <c r="I33" t="s">
        <v>32</v>
      </c>
    </row>
    <row r="34" spans="1:9" x14ac:dyDescent="0.25">
      <c r="A34" s="371">
        <f t="shared" si="3"/>
        <v>9</v>
      </c>
      <c r="B34" s="93" t="s">
        <v>664</v>
      </c>
      <c r="C34" s="651">
        <v>300</v>
      </c>
      <c r="D34" s="652"/>
      <c r="E34" s="678">
        <v>650</v>
      </c>
      <c r="F34" s="679"/>
      <c r="G34" s="15">
        <f t="shared" si="2"/>
        <v>195000</v>
      </c>
      <c r="H34" s="45">
        <v>45619</v>
      </c>
      <c r="I34" t="s">
        <v>32</v>
      </c>
    </row>
    <row r="35" spans="1:9" x14ac:dyDescent="0.25">
      <c r="A35" s="371">
        <f t="shared" si="3"/>
        <v>10</v>
      </c>
      <c r="B35" s="93" t="s">
        <v>665</v>
      </c>
      <c r="C35" s="683">
        <v>300</v>
      </c>
      <c r="D35" s="683"/>
      <c r="E35" s="670">
        <v>650</v>
      </c>
      <c r="F35" s="670"/>
      <c r="G35" s="15">
        <f t="shared" si="2"/>
        <v>195000</v>
      </c>
      <c r="H35" s="45">
        <v>45619</v>
      </c>
      <c r="I35" t="s">
        <v>32</v>
      </c>
    </row>
    <row r="36" spans="1:9" x14ac:dyDescent="0.25">
      <c r="A36" s="339"/>
      <c r="B36" s="93"/>
      <c r="C36" s="683"/>
      <c r="D36" s="683"/>
      <c r="E36" s="670"/>
      <c r="F36" s="670"/>
      <c r="G36" s="15"/>
      <c r="H36" s="45"/>
    </row>
    <row r="37" spans="1:9" x14ac:dyDescent="0.25">
      <c r="B37" s="67"/>
      <c r="C37" s="683">
        <f>SUM(C26:D36)</f>
        <v>8650</v>
      </c>
      <c r="D37" s="683"/>
      <c r="E37" s="670"/>
      <c r="F37" s="670"/>
      <c r="G37" s="15"/>
      <c r="H37" s="11"/>
    </row>
    <row r="40" spans="1:9" x14ac:dyDescent="0.25">
      <c r="D40" s="659" t="s">
        <v>111</v>
      </c>
      <c r="E40" s="671">
        <f>SUM(G26:G37)</f>
        <v>5622500</v>
      </c>
      <c r="F40" s="672"/>
    </row>
    <row r="41" spans="1:9" x14ac:dyDescent="0.25">
      <c r="D41" s="659"/>
      <c r="E41" s="672"/>
      <c r="F41" s="672"/>
    </row>
    <row r="44" spans="1:9" ht="15" customHeight="1" x14ac:dyDescent="0.25">
      <c r="A44" s="667" t="s">
        <v>281</v>
      </c>
      <c r="B44" s="667" t="s">
        <v>0</v>
      </c>
      <c r="C44" s="667" t="s">
        <v>79</v>
      </c>
      <c r="D44" s="680"/>
      <c r="E44" s="667" t="s">
        <v>5</v>
      </c>
      <c r="F44" s="680"/>
      <c r="G44" s="667" t="s">
        <v>107</v>
      </c>
      <c r="H44" s="667" t="s">
        <v>9</v>
      </c>
      <c r="I44" s="667" t="s">
        <v>33</v>
      </c>
    </row>
    <row r="45" spans="1:9" ht="15" customHeight="1" x14ac:dyDescent="0.25">
      <c r="A45" s="667"/>
      <c r="B45" s="667"/>
      <c r="C45" s="684"/>
      <c r="D45" s="680"/>
      <c r="E45" s="684"/>
      <c r="F45" s="680"/>
      <c r="G45" s="684"/>
      <c r="H45" s="684"/>
      <c r="I45" s="684"/>
    </row>
    <row r="46" spans="1:9" ht="15" customHeight="1" x14ac:dyDescent="0.25">
      <c r="A46" s="425">
        <v>1</v>
      </c>
      <c r="B46" s="425" t="s">
        <v>793</v>
      </c>
      <c r="C46" s="651">
        <v>200</v>
      </c>
      <c r="D46" s="652"/>
      <c r="E46" s="670">
        <v>680</v>
      </c>
      <c r="F46" s="670"/>
      <c r="G46" s="15">
        <f>C46*E46</f>
        <v>136000</v>
      </c>
      <c r="H46" s="425" t="s">
        <v>795</v>
      </c>
      <c r="I46" s="425" t="s">
        <v>32</v>
      </c>
    </row>
    <row r="47" spans="1:9" ht="15" customHeight="1" x14ac:dyDescent="0.25">
      <c r="A47" s="425">
        <f>A46+1</f>
        <v>2</v>
      </c>
      <c r="B47" s="425" t="s">
        <v>793</v>
      </c>
      <c r="C47" s="651">
        <v>200</v>
      </c>
      <c r="D47" s="652"/>
      <c r="E47" s="670">
        <v>680</v>
      </c>
      <c r="F47" s="670"/>
      <c r="G47" s="15">
        <f>C47*E47</f>
        <v>136000</v>
      </c>
      <c r="H47" s="425" t="s">
        <v>795</v>
      </c>
      <c r="I47" s="425" t="s">
        <v>32</v>
      </c>
    </row>
    <row r="48" spans="1:9" ht="15" customHeight="1" x14ac:dyDescent="0.25">
      <c r="A48" s="425">
        <f t="shared" ref="A48:A58" si="4">A47+1</f>
        <v>3</v>
      </c>
      <c r="B48" s="425" t="s">
        <v>794</v>
      </c>
      <c r="C48" s="651">
        <v>200</v>
      </c>
      <c r="D48" s="652"/>
      <c r="E48" s="670">
        <v>660</v>
      </c>
      <c r="F48" s="670"/>
      <c r="G48" s="15">
        <f>C48*E48</f>
        <v>132000</v>
      </c>
      <c r="H48" s="425" t="s">
        <v>795</v>
      </c>
      <c r="I48" s="425" t="s">
        <v>32</v>
      </c>
    </row>
    <row r="49" spans="1:9" x14ac:dyDescent="0.25">
      <c r="A49" s="425">
        <f t="shared" si="4"/>
        <v>4</v>
      </c>
      <c r="B49" s="10" t="s">
        <v>705</v>
      </c>
      <c r="C49" s="683">
        <v>900</v>
      </c>
      <c r="D49" s="683"/>
      <c r="E49" s="670">
        <v>680</v>
      </c>
      <c r="F49" s="670"/>
      <c r="G49" s="15">
        <f>E49*C49</f>
        <v>612000</v>
      </c>
      <c r="H49" s="45">
        <v>45630</v>
      </c>
      <c r="I49" s="425" t="s">
        <v>32</v>
      </c>
    </row>
    <row r="50" spans="1:9" x14ac:dyDescent="0.25">
      <c r="A50" s="425">
        <f t="shared" si="4"/>
        <v>5</v>
      </c>
      <c r="B50" s="10" t="s">
        <v>706</v>
      </c>
      <c r="C50" s="683">
        <v>200</v>
      </c>
      <c r="D50" s="683"/>
      <c r="E50" s="670">
        <v>680</v>
      </c>
      <c r="F50" s="670"/>
      <c r="G50" s="15">
        <f t="shared" ref="G50:G55" si="5">E50*C50</f>
        <v>136000</v>
      </c>
      <c r="H50" s="45">
        <v>45630</v>
      </c>
      <c r="I50" s="425" t="s">
        <v>32</v>
      </c>
    </row>
    <row r="51" spans="1:9" x14ac:dyDescent="0.25">
      <c r="A51" s="425">
        <f t="shared" si="4"/>
        <v>6</v>
      </c>
      <c r="B51" s="10" t="s">
        <v>707</v>
      </c>
      <c r="C51" s="683">
        <v>1000</v>
      </c>
      <c r="D51" s="683"/>
      <c r="E51" s="670">
        <v>680</v>
      </c>
      <c r="F51" s="670"/>
      <c r="G51" s="15">
        <f t="shared" si="5"/>
        <v>680000</v>
      </c>
      <c r="H51" s="45">
        <v>45630</v>
      </c>
      <c r="I51" s="425" t="s">
        <v>32</v>
      </c>
    </row>
    <row r="52" spans="1:9" x14ac:dyDescent="0.25">
      <c r="A52" s="425">
        <f t="shared" si="4"/>
        <v>7</v>
      </c>
      <c r="B52" s="10" t="s">
        <v>708</v>
      </c>
      <c r="C52" s="683">
        <v>800</v>
      </c>
      <c r="D52" s="683"/>
      <c r="E52" s="670">
        <v>680</v>
      </c>
      <c r="F52" s="670"/>
      <c r="G52" s="15">
        <f t="shared" si="5"/>
        <v>544000</v>
      </c>
      <c r="H52" s="45">
        <v>45630</v>
      </c>
      <c r="I52" s="425" t="s">
        <v>32</v>
      </c>
    </row>
    <row r="53" spans="1:9" x14ac:dyDescent="0.25">
      <c r="A53" s="425">
        <f t="shared" si="4"/>
        <v>8</v>
      </c>
      <c r="B53" s="10" t="s">
        <v>61</v>
      </c>
      <c r="C53" s="683">
        <v>900</v>
      </c>
      <c r="D53" s="683"/>
      <c r="E53" s="670">
        <v>650</v>
      </c>
      <c r="F53" s="670"/>
      <c r="G53" s="15">
        <f t="shared" si="5"/>
        <v>585000</v>
      </c>
      <c r="H53" s="45">
        <v>45643</v>
      </c>
      <c r="I53" s="425" t="s">
        <v>32</v>
      </c>
    </row>
    <row r="54" spans="1:9" x14ac:dyDescent="0.25">
      <c r="A54" s="425">
        <f t="shared" si="4"/>
        <v>9</v>
      </c>
      <c r="B54" s="10" t="s">
        <v>166</v>
      </c>
      <c r="C54" s="683">
        <v>900</v>
      </c>
      <c r="D54" s="683"/>
      <c r="E54" s="670">
        <v>650</v>
      </c>
      <c r="F54" s="670"/>
      <c r="G54" s="15">
        <f t="shared" si="5"/>
        <v>585000</v>
      </c>
      <c r="H54" s="45">
        <v>45654</v>
      </c>
      <c r="I54" s="425" t="s">
        <v>32</v>
      </c>
    </row>
    <row r="55" spans="1:9" x14ac:dyDescent="0.25">
      <c r="A55" s="425">
        <f t="shared" si="4"/>
        <v>10</v>
      </c>
      <c r="B55" s="10" t="s">
        <v>77</v>
      </c>
      <c r="C55" s="683">
        <v>900</v>
      </c>
      <c r="D55" s="683"/>
      <c r="E55" s="670">
        <v>650</v>
      </c>
      <c r="F55" s="670"/>
      <c r="G55" s="15">
        <f t="shared" si="5"/>
        <v>585000</v>
      </c>
      <c r="H55" s="45">
        <v>45654</v>
      </c>
      <c r="I55" s="425" t="s">
        <v>32</v>
      </c>
    </row>
    <row r="56" spans="1:9" x14ac:dyDescent="0.25">
      <c r="A56" s="425">
        <f t="shared" si="4"/>
        <v>11</v>
      </c>
      <c r="B56" s="10"/>
      <c r="C56" s="683"/>
      <c r="D56" s="683"/>
      <c r="E56" s="670"/>
      <c r="F56" s="670"/>
      <c r="G56" s="15"/>
      <c r="H56" s="45"/>
      <c r="I56" s="425"/>
    </row>
    <row r="57" spans="1:9" x14ac:dyDescent="0.25">
      <c r="A57" s="425">
        <f t="shared" si="4"/>
        <v>12</v>
      </c>
      <c r="B57" s="10"/>
      <c r="C57" s="683"/>
      <c r="D57" s="683"/>
      <c r="E57" s="670"/>
      <c r="F57" s="670"/>
      <c r="G57" s="15"/>
      <c r="H57" s="45"/>
      <c r="I57" s="10"/>
    </row>
    <row r="58" spans="1:9" x14ac:dyDescent="0.25">
      <c r="A58" s="425">
        <f t="shared" si="4"/>
        <v>13</v>
      </c>
      <c r="B58" s="10"/>
      <c r="C58" s="683"/>
      <c r="D58" s="683"/>
      <c r="E58" s="670"/>
      <c r="F58" s="670"/>
      <c r="G58" s="15"/>
      <c r="H58" s="45"/>
      <c r="I58" s="10"/>
    </row>
    <row r="59" spans="1:9" x14ac:dyDescent="0.25">
      <c r="A59" s="10"/>
      <c r="B59" s="33"/>
      <c r="C59" s="683">
        <f>SUM(C46:D57)</f>
        <v>6200</v>
      </c>
      <c r="D59" s="683"/>
      <c r="E59" s="670"/>
      <c r="F59" s="670"/>
      <c r="G59" s="15"/>
      <c r="H59" s="11"/>
      <c r="I59" s="10"/>
    </row>
    <row r="62" spans="1:9" x14ac:dyDescent="0.25">
      <c r="D62" s="659" t="s">
        <v>111</v>
      </c>
      <c r="E62" s="671">
        <f>SUM(G46:G55)</f>
        <v>4131000</v>
      </c>
      <c r="F62" s="672"/>
    </row>
    <row r="63" spans="1:9" x14ac:dyDescent="0.25">
      <c r="D63" s="659"/>
      <c r="E63" s="672"/>
      <c r="F63" s="672"/>
    </row>
    <row r="68" spans="1:9" x14ac:dyDescent="0.25">
      <c r="A68" s="667" t="s">
        <v>281</v>
      </c>
      <c r="B68" s="667" t="s">
        <v>0</v>
      </c>
      <c r="C68" s="667" t="s">
        <v>79</v>
      </c>
      <c r="D68" s="680"/>
      <c r="E68" s="667" t="s">
        <v>5</v>
      </c>
      <c r="F68" s="680"/>
      <c r="G68" s="667" t="s">
        <v>107</v>
      </c>
      <c r="H68" s="667" t="s">
        <v>9</v>
      </c>
      <c r="I68" s="667" t="s">
        <v>33</v>
      </c>
    </row>
    <row r="69" spans="1:9" x14ac:dyDescent="0.25">
      <c r="A69" s="667"/>
      <c r="B69" s="667"/>
      <c r="C69" s="681"/>
      <c r="D69" s="682"/>
      <c r="E69" s="681"/>
      <c r="F69" s="682"/>
      <c r="G69" s="681"/>
      <c r="H69" s="681"/>
      <c r="I69" s="681"/>
    </row>
    <row r="70" spans="1:9" x14ac:dyDescent="0.25">
      <c r="A70" s="425">
        <v>1</v>
      </c>
      <c r="B70" s="93" t="s">
        <v>223</v>
      </c>
      <c r="C70" s="676">
        <v>900</v>
      </c>
      <c r="D70" s="677"/>
      <c r="E70" s="678">
        <v>630</v>
      </c>
      <c r="F70" s="679"/>
      <c r="G70" s="15">
        <f t="shared" ref="G70:G83" si="6">E70*C70</f>
        <v>567000</v>
      </c>
      <c r="H70" s="427">
        <v>45654</v>
      </c>
      <c r="I70" s="425"/>
    </row>
    <row r="71" spans="1:9" x14ac:dyDescent="0.25">
      <c r="A71" s="425">
        <f t="shared" ref="A71:A83" si="7">A70+1</f>
        <v>2</v>
      </c>
      <c r="B71" s="93" t="s">
        <v>665</v>
      </c>
      <c r="C71" s="676">
        <v>800</v>
      </c>
      <c r="D71" s="677"/>
      <c r="E71" s="678">
        <v>650</v>
      </c>
      <c r="F71" s="679"/>
      <c r="G71" s="15">
        <f t="shared" si="6"/>
        <v>520000</v>
      </c>
      <c r="H71" s="427">
        <v>45662</v>
      </c>
      <c r="I71" s="425"/>
    </row>
    <row r="72" spans="1:9" x14ac:dyDescent="0.25">
      <c r="A72" s="425">
        <f t="shared" si="7"/>
        <v>3</v>
      </c>
      <c r="B72" s="93" t="s">
        <v>664</v>
      </c>
      <c r="C72" s="676">
        <v>800</v>
      </c>
      <c r="D72" s="677"/>
      <c r="E72" s="678">
        <v>650</v>
      </c>
      <c r="F72" s="679"/>
      <c r="G72" s="15">
        <f t="shared" si="6"/>
        <v>520000</v>
      </c>
      <c r="H72" s="427">
        <v>45662</v>
      </c>
      <c r="I72" s="425"/>
    </row>
    <row r="73" spans="1:9" x14ac:dyDescent="0.25">
      <c r="A73" s="425">
        <f t="shared" si="7"/>
        <v>4</v>
      </c>
      <c r="B73" s="93" t="s">
        <v>61</v>
      </c>
      <c r="C73" s="669">
        <v>900</v>
      </c>
      <c r="D73" s="669"/>
      <c r="E73" s="670">
        <v>650</v>
      </c>
      <c r="F73" s="670"/>
      <c r="G73" s="15">
        <f t="shared" si="6"/>
        <v>585000</v>
      </c>
      <c r="H73" s="427">
        <v>45682</v>
      </c>
      <c r="I73" s="425"/>
    </row>
    <row r="74" spans="1:9" x14ac:dyDescent="0.25">
      <c r="A74" s="425">
        <f t="shared" si="7"/>
        <v>5</v>
      </c>
      <c r="B74" s="93" t="s">
        <v>61</v>
      </c>
      <c r="C74" s="669">
        <v>900</v>
      </c>
      <c r="D74" s="669"/>
      <c r="E74" s="670">
        <v>650</v>
      </c>
      <c r="F74" s="670"/>
      <c r="G74" s="15">
        <f t="shared" si="6"/>
        <v>585000</v>
      </c>
      <c r="H74" s="427">
        <v>45687</v>
      </c>
      <c r="I74" s="425"/>
    </row>
    <row r="75" spans="1:9" x14ac:dyDescent="0.25">
      <c r="A75" s="425">
        <f t="shared" si="7"/>
        <v>6</v>
      </c>
      <c r="B75" s="93" t="s">
        <v>665</v>
      </c>
      <c r="C75" s="683">
        <v>900</v>
      </c>
      <c r="D75" s="683"/>
      <c r="E75" s="670">
        <v>650</v>
      </c>
      <c r="F75" s="670"/>
      <c r="G75" s="15">
        <f t="shared" si="6"/>
        <v>585000</v>
      </c>
      <c r="H75" s="427">
        <v>45701</v>
      </c>
      <c r="I75" s="425"/>
    </row>
    <row r="76" spans="1:9" x14ac:dyDescent="0.25">
      <c r="A76" s="425">
        <f t="shared" si="7"/>
        <v>7</v>
      </c>
      <c r="B76" s="10" t="s">
        <v>664</v>
      </c>
      <c r="C76" s="669">
        <v>900</v>
      </c>
      <c r="D76" s="669"/>
      <c r="E76" s="670">
        <v>650</v>
      </c>
      <c r="F76" s="670"/>
      <c r="G76" s="15">
        <f t="shared" si="6"/>
        <v>585000</v>
      </c>
      <c r="H76" s="427">
        <v>45701</v>
      </c>
      <c r="I76" s="425"/>
    </row>
    <row r="77" spans="1:9" x14ac:dyDescent="0.25">
      <c r="A77" s="425">
        <f t="shared" si="7"/>
        <v>8</v>
      </c>
      <c r="B77" s="10" t="s">
        <v>996</v>
      </c>
      <c r="C77" s="669">
        <v>900</v>
      </c>
      <c r="D77" s="669"/>
      <c r="E77" s="670">
        <v>650</v>
      </c>
      <c r="F77" s="670"/>
      <c r="G77" s="15">
        <f t="shared" si="6"/>
        <v>585000</v>
      </c>
      <c r="H77" s="45">
        <v>45707</v>
      </c>
      <c r="I77" s="488"/>
    </row>
    <row r="78" spans="1:9" x14ac:dyDescent="0.25">
      <c r="A78" s="425">
        <f t="shared" si="7"/>
        <v>9</v>
      </c>
      <c r="B78" s="10" t="s">
        <v>77</v>
      </c>
      <c r="C78" s="669">
        <v>200</v>
      </c>
      <c r="D78" s="669"/>
      <c r="E78" s="670">
        <v>650</v>
      </c>
      <c r="F78" s="670"/>
      <c r="G78" s="15">
        <f t="shared" si="6"/>
        <v>130000</v>
      </c>
      <c r="H78" s="45">
        <v>45708</v>
      </c>
      <c r="I78" s="10"/>
    </row>
    <row r="79" spans="1:9" x14ac:dyDescent="0.25">
      <c r="A79" s="425">
        <f t="shared" si="7"/>
        <v>10</v>
      </c>
      <c r="B79" s="10" t="s">
        <v>664</v>
      </c>
      <c r="C79" s="669">
        <v>200</v>
      </c>
      <c r="D79" s="669"/>
      <c r="E79" s="670">
        <v>650</v>
      </c>
      <c r="F79" s="670"/>
      <c r="G79" s="15">
        <f t="shared" si="6"/>
        <v>130000</v>
      </c>
      <c r="H79" s="45">
        <v>45708</v>
      </c>
      <c r="I79" s="10"/>
    </row>
    <row r="80" spans="1:9" x14ac:dyDescent="0.25">
      <c r="A80" s="506">
        <f t="shared" si="7"/>
        <v>11</v>
      </c>
      <c r="B80" s="10" t="s">
        <v>77</v>
      </c>
      <c r="C80" s="669">
        <v>900</v>
      </c>
      <c r="D80" s="669"/>
      <c r="E80" s="670">
        <v>650</v>
      </c>
      <c r="F80" s="670"/>
      <c r="G80" s="15">
        <f t="shared" si="6"/>
        <v>585000</v>
      </c>
      <c r="H80" s="45">
        <v>45714</v>
      </c>
      <c r="I80" s="10"/>
    </row>
    <row r="81" spans="1:9" x14ac:dyDescent="0.25">
      <c r="A81" s="506">
        <f t="shared" si="7"/>
        <v>12</v>
      </c>
      <c r="B81" s="10" t="s">
        <v>664</v>
      </c>
      <c r="C81" s="669">
        <v>900</v>
      </c>
      <c r="D81" s="669"/>
      <c r="E81" s="670">
        <v>650</v>
      </c>
      <c r="F81" s="670"/>
      <c r="G81" s="15">
        <f t="shared" si="6"/>
        <v>585000</v>
      </c>
      <c r="H81" s="45">
        <v>45714</v>
      </c>
      <c r="I81" s="10"/>
    </row>
    <row r="82" spans="1:9" x14ac:dyDescent="0.25">
      <c r="A82" s="519">
        <f t="shared" si="7"/>
        <v>13</v>
      </c>
      <c r="B82" s="10" t="s">
        <v>665</v>
      </c>
      <c r="C82" s="683">
        <v>200</v>
      </c>
      <c r="D82" s="683"/>
      <c r="E82" s="670">
        <v>650</v>
      </c>
      <c r="F82" s="670"/>
      <c r="G82" s="15">
        <f t="shared" si="6"/>
        <v>130000</v>
      </c>
      <c r="H82" s="45">
        <v>45720</v>
      </c>
      <c r="I82" s="10"/>
    </row>
    <row r="83" spans="1:9" x14ac:dyDescent="0.25">
      <c r="A83" s="519">
        <f t="shared" si="7"/>
        <v>14</v>
      </c>
      <c r="B83" s="10" t="s">
        <v>166</v>
      </c>
      <c r="C83" s="669">
        <v>200</v>
      </c>
      <c r="D83" s="669"/>
      <c r="E83" s="670">
        <v>650</v>
      </c>
      <c r="F83" s="670"/>
      <c r="G83" s="15">
        <f t="shared" si="6"/>
        <v>130000</v>
      </c>
      <c r="H83" s="45">
        <v>45720</v>
      </c>
      <c r="I83" s="10"/>
    </row>
    <row r="84" spans="1:9" x14ac:dyDescent="0.25">
      <c r="A84" s="519"/>
      <c r="B84" s="10"/>
      <c r="C84" s="683"/>
      <c r="D84" s="683"/>
      <c r="E84" s="670"/>
      <c r="F84" s="670"/>
      <c r="G84" s="15"/>
      <c r="H84" s="45"/>
      <c r="I84" s="10"/>
    </row>
    <row r="85" spans="1:9" x14ac:dyDescent="0.25">
      <c r="A85" s="506"/>
      <c r="B85" s="10"/>
      <c r="C85" s="506"/>
      <c r="D85" s="506"/>
      <c r="E85" s="507"/>
      <c r="F85" s="507"/>
      <c r="G85" s="15"/>
      <c r="H85" s="45"/>
      <c r="I85" s="10"/>
    </row>
    <row r="86" spans="1:9" x14ac:dyDescent="0.25">
      <c r="B86" s="67"/>
      <c r="C86" s="674">
        <f>SUM(C70:D83)</f>
        <v>9600</v>
      </c>
      <c r="D86" s="674"/>
      <c r="E86" s="675"/>
      <c r="F86" s="675"/>
      <c r="G86" s="169"/>
      <c r="H86" s="413"/>
      <c r="I86" s="278"/>
    </row>
    <row r="89" spans="1:9" x14ac:dyDescent="0.25">
      <c r="D89" s="659" t="s">
        <v>111</v>
      </c>
      <c r="E89" s="671">
        <f>SUM(G70:G83)</f>
        <v>6222000</v>
      </c>
      <c r="F89" s="672"/>
    </row>
    <row r="90" spans="1:9" x14ac:dyDescent="0.25">
      <c r="D90" s="659"/>
      <c r="E90" s="672"/>
      <c r="F90" s="672"/>
    </row>
    <row r="92" spans="1:9" ht="14.45" customHeight="1" x14ac:dyDescent="0.25">
      <c r="D92" s="673" t="s">
        <v>7</v>
      </c>
      <c r="E92" s="671">
        <v>6222000</v>
      </c>
      <c r="F92" s="671"/>
    </row>
    <row r="93" spans="1:9" ht="14.45" customHeight="1" x14ac:dyDescent="0.25">
      <c r="D93" s="673"/>
      <c r="E93" s="671"/>
      <c r="F93" s="671"/>
    </row>
    <row r="95" spans="1:9" ht="14.45" customHeight="1" x14ac:dyDescent="0.25">
      <c r="D95" s="673" t="s">
        <v>71</v>
      </c>
      <c r="E95" s="671">
        <f>E89-E92</f>
        <v>0</v>
      </c>
      <c r="F95" s="671"/>
    </row>
    <row r="96" spans="1:9" ht="14.45" customHeight="1" x14ac:dyDescent="0.25">
      <c r="D96" s="673"/>
      <c r="E96" s="671"/>
      <c r="F96" s="671"/>
    </row>
    <row r="101" spans="1:9" x14ac:dyDescent="0.25">
      <c r="A101" s="667" t="s">
        <v>281</v>
      </c>
      <c r="B101" s="667" t="s">
        <v>0</v>
      </c>
      <c r="C101" s="667" t="s">
        <v>79</v>
      </c>
      <c r="D101" s="680"/>
      <c r="E101" s="667" t="s">
        <v>5</v>
      </c>
      <c r="F101" s="680"/>
      <c r="G101" s="667" t="s">
        <v>107</v>
      </c>
      <c r="H101" s="667" t="s">
        <v>9</v>
      </c>
      <c r="I101" s="667" t="s">
        <v>33</v>
      </c>
    </row>
    <row r="102" spans="1:9" x14ac:dyDescent="0.25">
      <c r="A102" s="667"/>
      <c r="B102" s="667"/>
      <c r="C102" s="681"/>
      <c r="D102" s="682"/>
      <c r="E102" s="681"/>
      <c r="F102" s="682"/>
      <c r="G102" s="681"/>
      <c r="H102" s="681"/>
      <c r="I102" s="681"/>
    </row>
    <row r="103" spans="1:9" x14ac:dyDescent="0.25">
      <c r="A103" s="519">
        <v>1</v>
      </c>
      <c r="B103" s="93" t="s">
        <v>166</v>
      </c>
      <c r="C103" s="676">
        <v>900</v>
      </c>
      <c r="D103" s="677"/>
      <c r="E103" s="678">
        <v>650</v>
      </c>
      <c r="F103" s="679"/>
      <c r="G103" s="15">
        <f t="shared" ref="G103:G113" si="8">E103*C103</f>
        <v>585000</v>
      </c>
      <c r="H103" s="522">
        <v>45721</v>
      </c>
      <c r="I103" s="519"/>
    </row>
    <row r="104" spans="1:9" x14ac:dyDescent="0.25">
      <c r="A104" s="519">
        <f t="shared" ref="A104:A116" si="9">A103+1</f>
        <v>2</v>
      </c>
      <c r="B104" s="93" t="s">
        <v>665</v>
      </c>
      <c r="C104" s="676">
        <v>900</v>
      </c>
      <c r="D104" s="677"/>
      <c r="E104" s="678">
        <v>650</v>
      </c>
      <c r="F104" s="679"/>
      <c r="G104" s="15">
        <f t="shared" si="8"/>
        <v>585000</v>
      </c>
      <c r="H104" s="522">
        <v>45723</v>
      </c>
      <c r="I104" s="519"/>
    </row>
    <row r="105" spans="1:9" x14ac:dyDescent="0.25">
      <c r="A105" s="519">
        <f t="shared" si="9"/>
        <v>3</v>
      </c>
      <c r="B105" s="93" t="s">
        <v>249</v>
      </c>
      <c r="C105" s="676">
        <v>900</v>
      </c>
      <c r="D105" s="677"/>
      <c r="E105" s="678">
        <v>650</v>
      </c>
      <c r="F105" s="679"/>
      <c r="G105" s="15">
        <f t="shared" si="8"/>
        <v>585000</v>
      </c>
      <c r="H105" s="522">
        <v>45723</v>
      </c>
      <c r="I105" s="519"/>
    </row>
    <row r="106" spans="1:9" x14ac:dyDescent="0.25">
      <c r="A106" s="519">
        <f t="shared" si="9"/>
        <v>4</v>
      </c>
      <c r="B106" s="93" t="s">
        <v>77</v>
      </c>
      <c r="C106" s="669">
        <v>200</v>
      </c>
      <c r="D106" s="669"/>
      <c r="E106" s="670">
        <v>650</v>
      </c>
      <c r="F106" s="670"/>
      <c r="G106" s="15">
        <f t="shared" si="8"/>
        <v>130000</v>
      </c>
      <c r="H106" s="522">
        <v>45727</v>
      </c>
      <c r="I106" s="519"/>
    </row>
    <row r="107" spans="1:9" x14ac:dyDescent="0.25">
      <c r="A107" s="519">
        <f t="shared" si="9"/>
        <v>5</v>
      </c>
      <c r="B107" s="93" t="s">
        <v>996</v>
      </c>
      <c r="C107" s="669">
        <v>150</v>
      </c>
      <c r="D107" s="669"/>
      <c r="E107" s="670">
        <v>650</v>
      </c>
      <c r="F107" s="670"/>
      <c r="G107" s="15">
        <f t="shared" si="8"/>
        <v>97500</v>
      </c>
      <c r="H107" s="533">
        <v>45727</v>
      </c>
      <c r="I107" s="519"/>
    </row>
    <row r="108" spans="1:9" x14ac:dyDescent="0.25">
      <c r="A108" s="519">
        <f t="shared" si="9"/>
        <v>6</v>
      </c>
      <c r="B108" s="93" t="s">
        <v>61</v>
      </c>
      <c r="C108" s="669">
        <v>150</v>
      </c>
      <c r="D108" s="669"/>
      <c r="E108" s="670">
        <v>650</v>
      </c>
      <c r="F108" s="670"/>
      <c r="G108" s="15">
        <f t="shared" si="8"/>
        <v>97500</v>
      </c>
      <c r="H108" s="533">
        <v>45727</v>
      </c>
      <c r="I108" s="519"/>
    </row>
    <row r="109" spans="1:9" x14ac:dyDescent="0.25">
      <c r="A109" s="519">
        <f t="shared" si="9"/>
        <v>7</v>
      </c>
      <c r="B109" s="10" t="s">
        <v>664</v>
      </c>
      <c r="C109" s="669">
        <v>150</v>
      </c>
      <c r="D109" s="669"/>
      <c r="E109" s="670">
        <v>650</v>
      </c>
      <c r="F109" s="670"/>
      <c r="G109" s="15">
        <f t="shared" si="8"/>
        <v>97500</v>
      </c>
      <c r="H109" s="533">
        <v>45727</v>
      </c>
      <c r="I109" s="519"/>
    </row>
    <row r="110" spans="1:9" x14ac:dyDescent="0.25">
      <c r="A110" s="519">
        <f t="shared" si="9"/>
        <v>8</v>
      </c>
      <c r="B110" s="10" t="s">
        <v>222</v>
      </c>
      <c r="C110" s="669">
        <v>900</v>
      </c>
      <c r="D110" s="669"/>
      <c r="E110" s="670">
        <v>650</v>
      </c>
      <c r="F110" s="670"/>
      <c r="G110" s="15">
        <f t="shared" si="8"/>
        <v>585000</v>
      </c>
      <c r="H110" s="45">
        <v>45734</v>
      </c>
      <c r="I110" s="519"/>
    </row>
    <row r="111" spans="1:9" x14ac:dyDescent="0.25">
      <c r="A111" s="519">
        <f t="shared" si="9"/>
        <v>9</v>
      </c>
      <c r="B111" s="10" t="s">
        <v>664</v>
      </c>
      <c r="C111" s="669">
        <v>700</v>
      </c>
      <c r="D111" s="669"/>
      <c r="E111" s="670">
        <v>650</v>
      </c>
      <c r="F111" s="670"/>
      <c r="G111" s="15">
        <f t="shared" si="8"/>
        <v>455000</v>
      </c>
      <c r="H111" s="45">
        <v>45737</v>
      </c>
      <c r="I111" s="10"/>
    </row>
    <row r="112" spans="1:9" x14ac:dyDescent="0.25">
      <c r="A112" s="519">
        <f t="shared" si="9"/>
        <v>10</v>
      </c>
      <c r="B112" s="10" t="s">
        <v>1128</v>
      </c>
      <c r="C112" s="669">
        <v>200</v>
      </c>
      <c r="D112" s="669"/>
      <c r="E112" s="670">
        <v>650</v>
      </c>
      <c r="F112" s="670"/>
      <c r="G112" s="15">
        <f t="shared" si="8"/>
        <v>130000</v>
      </c>
      <c r="H112" s="45">
        <v>45737</v>
      </c>
      <c r="I112" s="10"/>
    </row>
    <row r="113" spans="1:9" x14ac:dyDescent="0.25">
      <c r="A113" s="519">
        <f t="shared" si="9"/>
        <v>11</v>
      </c>
      <c r="B113" s="10" t="s">
        <v>433</v>
      </c>
      <c r="C113" s="669">
        <v>300</v>
      </c>
      <c r="D113" s="669"/>
      <c r="E113" s="670">
        <v>650</v>
      </c>
      <c r="F113" s="670"/>
      <c r="G113" s="15">
        <f t="shared" si="8"/>
        <v>195000</v>
      </c>
      <c r="H113" s="45">
        <v>45737</v>
      </c>
      <c r="I113" s="10"/>
    </row>
    <row r="114" spans="1:9" x14ac:dyDescent="0.25">
      <c r="A114" s="519">
        <f t="shared" si="9"/>
        <v>12</v>
      </c>
      <c r="B114" s="10"/>
      <c r="C114" s="669"/>
      <c r="D114" s="669"/>
      <c r="E114" s="670"/>
      <c r="F114" s="670"/>
      <c r="G114" s="15"/>
      <c r="H114" s="45"/>
      <c r="I114" s="10"/>
    </row>
    <row r="115" spans="1:9" x14ac:dyDescent="0.25">
      <c r="A115" s="519">
        <f t="shared" si="9"/>
        <v>13</v>
      </c>
      <c r="B115" s="10"/>
      <c r="C115" s="683"/>
      <c r="D115" s="683"/>
      <c r="E115" s="670"/>
      <c r="F115" s="670"/>
      <c r="G115" s="15"/>
      <c r="H115" s="45"/>
      <c r="I115" s="10"/>
    </row>
    <row r="116" spans="1:9" x14ac:dyDescent="0.25">
      <c r="A116" s="519">
        <f t="shared" si="9"/>
        <v>14</v>
      </c>
      <c r="B116" s="10"/>
      <c r="C116" s="669"/>
      <c r="D116" s="669"/>
      <c r="E116" s="670"/>
      <c r="F116" s="670"/>
      <c r="G116" s="15"/>
      <c r="H116" s="45"/>
      <c r="I116" s="10"/>
    </row>
    <row r="117" spans="1:9" x14ac:dyDescent="0.25">
      <c r="A117" s="519"/>
      <c r="B117" s="10"/>
      <c r="C117" s="683"/>
      <c r="D117" s="683"/>
      <c r="E117" s="670"/>
      <c r="F117" s="670"/>
      <c r="G117" s="15"/>
      <c r="H117" s="45"/>
      <c r="I117" s="10"/>
    </row>
    <row r="118" spans="1:9" x14ac:dyDescent="0.25">
      <c r="A118" s="519"/>
      <c r="B118" s="10"/>
      <c r="C118" s="519"/>
      <c r="D118" s="519"/>
      <c r="E118" s="520"/>
      <c r="F118" s="520"/>
      <c r="G118" s="15"/>
      <c r="H118" s="45"/>
      <c r="I118" s="10"/>
    </row>
    <row r="119" spans="1:9" x14ac:dyDescent="0.25">
      <c r="B119" s="67"/>
      <c r="C119" s="674">
        <f>SUM(C103:D116)</f>
        <v>5450</v>
      </c>
      <c r="D119" s="674"/>
      <c r="E119" s="675"/>
      <c r="F119" s="675"/>
      <c r="G119" s="169"/>
      <c r="H119" s="413"/>
      <c r="I119" s="278"/>
    </row>
    <row r="122" spans="1:9" x14ac:dyDescent="0.25">
      <c r="D122" s="659" t="s">
        <v>111</v>
      </c>
      <c r="E122" s="671">
        <f>SUM(G103:G116)</f>
        <v>3542500</v>
      </c>
      <c r="F122" s="672"/>
    </row>
    <row r="123" spans="1:9" x14ac:dyDescent="0.25">
      <c r="D123" s="659"/>
      <c r="E123" s="672"/>
      <c r="F123" s="672"/>
    </row>
    <row r="125" spans="1:9" x14ac:dyDescent="0.25">
      <c r="D125" s="673" t="s">
        <v>7</v>
      </c>
      <c r="E125" s="671">
        <v>3542500</v>
      </c>
      <c r="F125" s="671"/>
    </row>
    <row r="126" spans="1:9" x14ac:dyDescent="0.25">
      <c r="D126" s="673"/>
      <c r="E126" s="671"/>
      <c r="F126" s="671"/>
    </row>
    <row r="128" spans="1:9" x14ac:dyDescent="0.25">
      <c r="D128" s="673" t="s">
        <v>71</v>
      </c>
      <c r="E128" s="671">
        <f>E122-E125</f>
        <v>0</v>
      </c>
      <c r="F128" s="671"/>
    </row>
    <row r="129" spans="1:9" x14ac:dyDescent="0.25">
      <c r="D129" s="673"/>
      <c r="E129" s="671"/>
      <c r="F129" s="671"/>
    </row>
    <row r="134" spans="1:9" x14ac:dyDescent="0.25">
      <c r="A134" s="667" t="s">
        <v>281</v>
      </c>
      <c r="B134" s="667" t="s">
        <v>0</v>
      </c>
      <c r="C134" s="667" t="s">
        <v>79</v>
      </c>
      <c r="D134" s="680"/>
      <c r="E134" s="667" t="s">
        <v>5</v>
      </c>
      <c r="F134" s="680"/>
      <c r="G134" s="667" t="s">
        <v>107</v>
      </c>
      <c r="H134" s="667" t="s">
        <v>9</v>
      </c>
      <c r="I134" s="667" t="s">
        <v>33</v>
      </c>
    </row>
    <row r="135" spans="1:9" x14ac:dyDescent="0.25">
      <c r="A135" s="667"/>
      <c r="B135" s="667"/>
      <c r="C135" s="681"/>
      <c r="D135" s="682"/>
      <c r="E135" s="681"/>
      <c r="F135" s="682"/>
      <c r="G135" s="681"/>
      <c r="H135" s="681"/>
      <c r="I135" s="681"/>
    </row>
    <row r="136" spans="1:9" x14ac:dyDescent="0.25">
      <c r="A136" s="537">
        <v>1</v>
      </c>
      <c r="B136" s="93" t="s">
        <v>665</v>
      </c>
      <c r="C136" s="676">
        <v>200</v>
      </c>
      <c r="D136" s="677"/>
      <c r="E136" s="678">
        <v>650</v>
      </c>
      <c r="F136" s="679"/>
      <c r="G136" s="15">
        <f t="shared" ref="G136:G160" si="10">E136*C136</f>
        <v>130000</v>
      </c>
      <c r="H136" s="540">
        <v>45738</v>
      </c>
      <c r="I136" s="537"/>
    </row>
    <row r="137" spans="1:9" x14ac:dyDescent="0.25">
      <c r="A137" s="548">
        <f>A136+1</f>
        <v>2</v>
      </c>
      <c r="B137" s="93" t="s">
        <v>166</v>
      </c>
      <c r="C137" s="676">
        <v>200</v>
      </c>
      <c r="D137" s="677"/>
      <c r="E137" s="678">
        <v>650</v>
      </c>
      <c r="F137" s="679"/>
      <c r="G137" s="15">
        <f t="shared" si="10"/>
        <v>130000</v>
      </c>
      <c r="H137" s="540">
        <v>45739</v>
      </c>
      <c r="I137" s="537"/>
    </row>
    <row r="138" spans="1:9" x14ac:dyDescent="0.25">
      <c r="A138" s="548">
        <f>A137+1</f>
        <v>3</v>
      </c>
      <c r="B138" s="93" t="s">
        <v>249</v>
      </c>
      <c r="C138" s="676">
        <v>200</v>
      </c>
      <c r="D138" s="677"/>
      <c r="E138" s="678">
        <v>650</v>
      </c>
      <c r="F138" s="679"/>
      <c r="G138" s="15">
        <f t="shared" si="10"/>
        <v>130000</v>
      </c>
      <c r="H138" s="540">
        <v>45741</v>
      </c>
      <c r="I138" s="537"/>
    </row>
    <row r="139" spans="1:9" x14ac:dyDescent="0.25">
      <c r="A139" s="548">
        <f t="shared" ref="A139:A160" si="11">A138+1</f>
        <v>4</v>
      </c>
      <c r="B139" s="93" t="s">
        <v>166</v>
      </c>
      <c r="C139" s="669">
        <v>900</v>
      </c>
      <c r="D139" s="669"/>
      <c r="E139" s="678">
        <v>650</v>
      </c>
      <c r="F139" s="679"/>
      <c r="G139" s="15">
        <f t="shared" si="10"/>
        <v>585000</v>
      </c>
      <c r="H139" s="540">
        <v>45742</v>
      </c>
      <c r="I139" s="537"/>
    </row>
    <row r="140" spans="1:9" x14ac:dyDescent="0.25">
      <c r="A140" s="548">
        <f t="shared" si="11"/>
        <v>5</v>
      </c>
      <c r="B140" s="93" t="s">
        <v>665</v>
      </c>
      <c r="C140" s="669">
        <v>900</v>
      </c>
      <c r="D140" s="669"/>
      <c r="E140" s="678">
        <v>650</v>
      </c>
      <c r="F140" s="679"/>
      <c r="G140" s="15">
        <f t="shared" si="10"/>
        <v>585000</v>
      </c>
      <c r="H140" s="540">
        <v>45742</v>
      </c>
      <c r="I140" s="537"/>
    </row>
    <row r="141" spans="1:9" x14ac:dyDescent="0.25">
      <c r="A141" s="548">
        <f t="shared" si="11"/>
        <v>6</v>
      </c>
      <c r="B141" s="93" t="s">
        <v>222</v>
      </c>
      <c r="C141" s="669">
        <v>200</v>
      </c>
      <c r="D141" s="669"/>
      <c r="E141" s="670">
        <v>650</v>
      </c>
      <c r="F141" s="670"/>
      <c r="G141" s="15">
        <f t="shared" si="10"/>
        <v>130000</v>
      </c>
      <c r="H141" s="540">
        <v>45744</v>
      </c>
      <c r="I141" s="537"/>
    </row>
    <row r="142" spans="1:9" x14ac:dyDescent="0.25">
      <c r="A142" s="548">
        <f t="shared" si="11"/>
        <v>7</v>
      </c>
      <c r="B142" s="10" t="s">
        <v>664</v>
      </c>
      <c r="C142" s="669">
        <v>150</v>
      </c>
      <c r="D142" s="669"/>
      <c r="E142" s="670">
        <v>650</v>
      </c>
      <c r="F142" s="670"/>
      <c r="G142" s="15">
        <f t="shared" si="10"/>
        <v>97500</v>
      </c>
      <c r="H142" s="540">
        <v>45745</v>
      </c>
      <c r="I142" s="537"/>
    </row>
    <row r="143" spans="1:9" x14ac:dyDescent="0.25">
      <c r="A143" s="548">
        <f t="shared" si="11"/>
        <v>8</v>
      </c>
      <c r="B143" s="10" t="s">
        <v>61</v>
      </c>
      <c r="C143" s="669">
        <v>120</v>
      </c>
      <c r="D143" s="669"/>
      <c r="E143" s="670">
        <v>650</v>
      </c>
      <c r="F143" s="670"/>
      <c r="G143" s="15">
        <f t="shared" si="10"/>
        <v>78000</v>
      </c>
      <c r="H143" s="45">
        <v>45751</v>
      </c>
      <c r="I143" s="537"/>
    </row>
    <row r="144" spans="1:9" x14ac:dyDescent="0.25">
      <c r="A144" s="548">
        <f t="shared" si="11"/>
        <v>9</v>
      </c>
      <c r="B144" s="10" t="s">
        <v>249</v>
      </c>
      <c r="C144" s="669">
        <v>900</v>
      </c>
      <c r="D144" s="669"/>
      <c r="E144" s="670">
        <v>650</v>
      </c>
      <c r="F144" s="670"/>
      <c r="G144" s="15">
        <f t="shared" si="10"/>
        <v>585000</v>
      </c>
      <c r="H144" s="45">
        <v>45755</v>
      </c>
      <c r="I144" s="10"/>
    </row>
    <row r="145" spans="1:9" x14ac:dyDescent="0.25">
      <c r="A145" s="548">
        <f t="shared" si="11"/>
        <v>10</v>
      </c>
      <c r="B145" s="10" t="s">
        <v>665</v>
      </c>
      <c r="C145" s="669">
        <v>120</v>
      </c>
      <c r="D145" s="669"/>
      <c r="E145" s="670">
        <v>650</v>
      </c>
      <c r="F145" s="670"/>
      <c r="G145" s="15">
        <f t="shared" si="10"/>
        <v>78000</v>
      </c>
      <c r="H145" s="45">
        <v>45755</v>
      </c>
      <c r="I145" s="10"/>
    </row>
    <row r="146" spans="1:9" x14ac:dyDescent="0.25">
      <c r="A146" s="548">
        <f t="shared" si="11"/>
        <v>11</v>
      </c>
      <c r="B146" s="10" t="s">
        <v>664</v>
      </c>
      <c r="C146" s="669">
        <v>800</v>
      </c>
      <c r="D146" s="669"/>
      <c r="E146" s="670">
        <v>650</v>
      </c>
      <c r="F146" s="670"/>
      <c r="G146" s="15">
        <f t="shared" si="10"/>
        <v>520000</v>
      </c>
      <c r="H146" s="45">
        <v>45756</v>
      </c>
      <c r="I146" s="10"/>
    </row>
    <row r="147" spans="1:9" x14ac:dyDescent="0.25">
      <c r="A147" s="548">
        <f t="shared" si="11"/>
        <v>12</v>
      </c>
      <c r="B147" s="10" t="s">
        <v>61</v>
      </c>
      <c r="C147" s="669">
        <v>800</v>
      </c>
      <c r="D147" s="669"/>
      <c r="E147" s="670">
        <v>650</v>
      </c>
      <c r="F147" s="670"/>
      <c r="G147" s="15">
        <f t="shared" si="10"/>
        <v>520000</v>
      </c>
      <c r="H147" s="45">
        <v>45756</v>
      </c>
      <c r="I147" s="10"/>
    </row>
    <row r="148" spans="1:9" x14ac:dyDescent="0.25">
      <c r="A148" s="548">
        <f t="shared" si="11"/>
        <v>13</v>
      </c>
      <c r="B148" s="10" t="s">
        <v>166</v>
      </c>
      <c r="C148" s="669">
        <v>200</v>
      </c>
      <c r="D148" s="669"/>
      <c r="E148" s="670">
        <v>650</v>
      </c>
      <c r="F148" s="670"/>
      <c r="G148" s="15">
        <f t="shared" si="10"/>
        <v>130000</v>
      </c>
      <c r="H148" s="45">
        <v>45758</v>
      </c>
      <c r="I148" s="10"/>
    </row>
    <row r="149" spans="1:9" x14ac:dyDescent="0.25">
      <c r="A149" s="548">
        <f t="shared" si="11"/>
        <v>14</v>
      </c>
      <c r="B149" s="10" t="s">
        <v>222</v>
      </c>
      <c r="C149" s="669">
        <v>900</v>
      </c>
      <c r="D149" s="669"/>
      <c r="E149" s="670">
        <v>650</v>
      </c>
      <c r="F149" s="670"/>
      <c r="G149" s="15">
        <f t="shared" si="10"/>
        <v>585000</v>
      </c>
      <c r="H149" s="45">
        <v>45761</v>
      </c>
      <c r="I149" s="10"/>
    </row>
    <row r="150" spans="1:9" x14ac:dyDescent="0.25">
      <c r="A150" s="548">
        <f t="shared" si="11"/>
        <v>15</v>
      </c>
      <c r="B150" s="10" t="s">
        <v>665</v>
      </c>
      <c r="C150" s="669">
        <v>900</v>
      </c>
      <c r="D150" s="669"/>
      <c r="E150" s="670">
        <v>650</v>
      </c>
      <c r="F150" s="670"/>
      <c r="G150" s="15">
        <f t="shared" si="10"/>
        <v>585000</v>
      </c>
      <c r="H150" s="45">
        <v>45764</v>
      </c>
      <c r="I150" s="10"/>
    </row>
    <row r="151" spans="1:9" x14ac:dyDescent="0.25">
      <c r="A151" s="611">
        <f t="shared" si="11"/>
        <v>16</v>
      </c>
      <c r="B151" s="10" t="s">
        <v>61</v>
      </c>
      <c r="C151" s="669">
        <v>120</v>
      </c>
      <c r="D151" s="669"/>
      <c r="E151" s="670">
        <v>650</v>
      </c>
      <c r="F151" s="670"/>
      <c r="G151" s="15">
        <f t="shared" si="10"/>
        <v>78000</v>
      </c>
      <c r="H151" s="45">
        <v>45765</v>
      </c>
      <c r="I151" s="10"/>
    </row>
    <row r="152" spans="1:9" x14ac:dyDescent="0.25">
      <c r="A152" s="613">
        <f t="shared" si="11"/>
        <v>17</v>
      </c>
      <c r="B152" s="10" t="s">
        <v>664</v>
      </c>
      <c r="C152" s="669">
        <v>200</v>
      </c>
      <c r="D152" s="669"/>
      <c r="E152" s="670">
        <v>650</v>
      </c>
      <c r="F152" s="670"/>
      <c r="G152" s="15">
        <f t="shared" si="10"/>
        <v>130000</v>
      </c>
      <c r="H152" s="45">
        <v>45765</v>
      </c>
      <c r="I152" s="10"/>
    </row>
    <row r="153" spans="1:9" x14ac:dyDescent="0.25">
      <c r="A153" s="613">
        <f t="shared" si="11"/>
        <v>18</v>
      </c>
      <c r="B153" s="10" t="s">
        <v>77</v>
      </c>
      <c r="C153" s="669">
        <v>200</v>
      </c>
      <c r="D153" s="669"/>
      <c r="E153" s="670">
        <v>650</v>
      </c>
      <c r="F153" s="670"/>
      <c r="G153" s="15">
        <f t="shared" si="10"/>
        <v>130000</v>
      </c>
      <c r="H153" s="45">
        <v>45765</v>
      </c>
      <c r="I153" s="10"/>
    </row>
    <row r="154" spans="1:9" x14ac:dyDescent="0.25">
      <c r="A154" s="613">
        <f t="shared" si="11"/>
        <v>19</v>
      </c>
      <c r="B154" s="10" t="s">
        <v>249</v>
      </c>
      <c r="C154" s="669">
        <v>200</v>
      </c>
      <c r="D154" s="669"/>
      <c r="E154" s="670">
        <v>650</v>
      </c>
      <c r="F154" s="670"/>
      <c r="G154" s="15">
        <f t="shared" si="10"/>
        <v>130000</v>
      </c>
      <c r="H154" s="45">
        <v>45765</v>
      </c>
      <c r="I154" s="10"/>
    </row>
    <row r="155" spans="1:9" x14ac:dyDescent="0.25">
      <c r="A155" s="619">
        <f t="shared" si="11"/>
        <v>20</v>
      </c>
      <c r="B155" s="10" t="s">
        <v>222</v>
      </c>
      <c r="C155" s="669">
        <v>200</v>
      </c>
      <c r="D155" s="669"/>
      <c r="E155" s="670">
        <v>650</v>
      </c>
      <c r="F155" s="670"/>
      <c r="G155" s="15">
        <f t="shared" si="10"/>
        <v>130000</v>
      </c>
      <c r="H155" s="45">
        <v>45769</v>
      </c>
      <c r="I155" s="10"/>
    </row>
    <row r="156" spans="1:9" x14ac:dyDescent="0.25">
      <c r="A156" s="619">
        <f t="shared" si="11"/>
        <v>21</v>
      </c>
      <c r="B156" s="10" t="s">
        <v>996</v>
      </c>
      <c r="C156" s="669">
        <v>200</v>
      </c>
      <c r="D156" s="669"/>
      <c r="E156" s="670">
        <v>650</v>
      </c>
      <c r="F156" s="670"/>
      <c r="G156" s="15">
        <f t="shared" si="10"/>
        <v>130000</v>
      </c>
      <c r="H156" s="45">
        <v>45769</v>
      </c>
      <c r="I156" s="10"/>
    </row>
    <row r="157" spans="1:9" x14ac:dyDescent="0.25">
      <c r="A157" s="619">
        <f t="shared" si="11"/>
        <v>22</v>
      </c>
      <c r="B157" s="10" t="s">
        <v>166</v>
      </c>
      <c r="C157" s="669">
        <v>900</v>
      </c>
      <c r="D157" s="669"/>
      <c r="E157" s="670">
        <v>650</v>
      </c>
      <c r="F157" s="670"/>
      <c r="G157" s="15">
        <f t="shared" si="10"/>
        <v>585000</v>
      </c>
      <c r="H157" s="45">
        <v>45769</v>
      </c>
      <c r="I157" s="10"/>
    </row>
    <row r="158" spans="1:9" x14ac:dyDescent="0.25">
      <c r="A158" s="644">
        <f t="shared" si="11"/>
        <v>23</v>
      </c>
      <c r="B158" s="10" t="s">
        <v>996</v>
      </c>
      <c r="C158" s="669">
        <v>900</v>
      </c>
      <c r="D158" s="669"/>
      <c r="E158" s="670">
        <v>650</v>
      </c>
      <c r="F158" s="670"/>
      <c r="G158" s="15">
        <f t="shared" si="10"/>
        <v>585000</v>
      </c>
      <c r="H158" s="45">
        <v>45772</v>
      </c>
      <c r="I158" s="10"/>
    </row>
    <row r="159" spans="1:9" x14ac:dyDescent="0.25">
      <c r="A159" s="644">
        <f t="shared" si="11"/>
        <v>24</v>
      </c>
      <c r="B159" s="10" t="s">
        <v>222</v>
      </c>
      <c r="C159" s="669">
        <v>900</v>
      </c>
      <c r="D159" s="669"/>
      <c r="E159" s="670">
        <v>650</v>
      </c>
      <c r="F159" s="670"/>
      <c r="G159" s="15">
        <f t="shared" si="10"/>
        <v>585000</v>
      </c>
      <c r="H159" s="45">
        <v>45772</v>
      </c>
      <c r="I159" s="10"/>
    </row>
    <row r="160" spans="1:9" x14ac:dyDescent="0.25">
      <c r="A160" s="644">
        <f t="shared" si="11"/>
        <v>25</v>
      </c>
      <c r="B160" s="10" t="s">
        <v>249</v>
      </c>
      <c r="C160" s="669">
        <v>900</v>
      </c>
      <c r="D160" s="669"/>
      <c r="E160" s="670">
        <v>650</v>
      </c>
      <c r="F160" s="670"/>
      <c r="G160" s="15">
        <f t="shared" si="10"/>
        <v>585000</v>
      </c>
      <c r="H160" s="45">
        <v>45772</v>
      </c>
      <c r="I160" s="10"/>
    </row>
    <row r="161" spans="2:9" x14ac:dyDescent="0.25">
      <c r="B161" s="67"/>
      <c r="C161" s="674">
        <f>SUM(C136:D160)</f>
        <v>12210</v>
      </c>
      <c r="D161" s="674"/>
      <c r="E161" s="675"/>
      <c r="F161" s="675"/>
      <c r="G161" s="169"/>
      <c r="H161" s="413"/>
      <c r="I161" s="278"/>
    </row>
    <row r="164" spans="2:9" x14ac:dyDescent="0.25">
      <c r="D164" s="659" t="s">
        <v>111</v>
      </c>
      <c r="E164" s="671">
        <f>SUM(G136:G160)</f>
        <v>7936500</v>
      </c>
      <c r="F164" s="672"/>
    </row>
    <row r="165" spans="2:9" x14ac:dyDescent="0.25">
      <c r="D165" s="659"/>
      <c r="E165" s="672"/>
      <c r="F165" s="672"/>
    </row>
    <row r="167" spans="2:9" x14ac:dyDescent="0.25">
      <c r="D167" s="673" t="s">
        <v>7</v>
      </c>
      <c r="E167" s="671"/>
      <c r="F167" s="671"/>
    </row>
    <row r="168" spans="2:9" x14ac:dyDescent="0.25">
      <c r="D168" s="673"/>
      <c r="E168" s="671"/>
      <c r="F168" s="671"/>
    </row>
    <row r="170" spans="2:9" x14ac:dyDescent="0.25">
      <c r="D170" s="673" t="s">
        <v>71</v>
      </c>
      <c r="E170" s="671">
        <f>E164-E167</f>
        <v>7936500</v>
      </c>
      <c r="F170" s="671"/>
    </row>
    <row r="171" spans="2:9" x14ac:dyDescent="0.25">
      <c r="D171" s="673"/>
      <c r="E171" s="671"/>
      <c r="F171" s="671"/>
    </row>
  </sheetData>
  <mergeCells count="258">
    <mergeCell ref="D128:D129"/>
    <mergeCell ref="E128:F129"/>
    <mergeCell ref="C114:D114"/>
    <mergeCell ref="E114:F114"/>
    <mergeCell ref="C115:D115"/>
    <mergeCell ref="E115:F115"/>
    <mergeCell ref="C116:D116"/>
    <mergeCell ref="E116:F116"/>
    <mergeCell ref="C117:D117"/>
    <mergeCell ref="E117:F117"/>
    <mergeCell ref="C119:D119"/>
    <mergeCell ref="E119:F119"/>
    <mergeCell ref="C111:D111"/>
    <mergeCell ref="E111:F111"/>
    <mergeCell ref="C112:D112"/>
    <mergeCell ref="E112:F112"/>
    <mergeCell ref="C113:D113"/>
    <mergeCell ref="E113:F113"/>
    <mergeCell ref="D122:D123"/>
    <mergeCell ref="E122:F123"/>
    <mergeCell ref="D125:D126"/>
    <mergeCell ref="E125:F126"/>
    <mergeCell ref="C106:D106"/>
    <mergeCell ref="E106:F106"/>
    <mergeCell ref="C107:D107"/>
    <mergeCell ref="E107:F107"/>
    <mergeCell ref="C108:D108"/>
    <mergeCell ref="E108:F108"/>
    <mergeCell ref="C109:D109"/>
    <mergeCell ref="E109:F109"/>
    <mergeCell ref="C110:D110"/>
    <mergeCell ref="E110:F110"/>
    <mergeCell ref="G101:G102"/>
    <mergeCell ref="H101:H102"/>
    <mergeCell ref="I101:I102"/>
    <mergeCell ref="C103:D103"/>
    <mergeCell ref="E103:F103"/>
    <mergeCell ref="C104:D104"/>
    <mergeCell ref="E104:F104"/>
    <mergeCell ref="C105:D105"/>
    <mergeCell ref="E105:F105"/>
    <mergeCell ref="D92:D93"/>
    <mergeCell ref="D95:D96"/>
    <mergeCell ref="E92:F93"/>
    <mergeCell ref="E95:F96"/>
    <mergeCell ref="D89:D90"/>
    <mergeCell ref="E89:F90"/>
    <mergeCell ref="A101:A102"/>
    <mergeCell ref="B101:B102"/>
    <mergeCell ref="C101:D102"/>
    <mergeCell ref="E101:F102"/>
    <mergeCell ref="C37:D37"/>
    <mergeCell ref="E37:F37"/>
    <mergeCell ref="D40:D41"/>
    <mergeCell ref="E40:F41"/>
    <mergeCell ref="H24:H25"/>
    <mergeCell ref="C26:D26"/>
    <mergeCell ref="E26:F26"/>
    <mergeCell ref="C27:D27"/>
    <mergeCell ref="E27:F27"/>
    <mergeCell ref="C31:D31"/>
    <mergeCell ref="E31:F31"/>
    <mergeCell ref="C32:D32"/>
    <mergeCell ref="E32:F32"/>
    <mergeCell ref="C28:D28"/>
    <mergeCell ref="E28:F28"/>
    <mergeCell ref="C29:D29"/>
    <mergeCell ref="E29:F29"/>
    <mergeCell ref="C30:D30"/>
    <mergeCell ref="E30:F30"/>
    <mergeCell ref="A1:A2"/>
    <mergeCell ref="B1:B2"/>
    <mergeCell ref="C1:D2"/>
    <mergeCell ref="E1:F2"/>
    <mergeCell ref="C6:D6"/>
    <mergeCell ref="E6:F6"/>
    <mergeCell ref="C7:D7"/>
    <mergeCell ref="E7:F7"/>
    <mergeCell ref="C8:D8"/>
    <mergeCell ref="E8:F8"/>
    <mergeCell ref="C11:D11"/>
    <mergeCell ref="E11:F11"/>
    <mergeCell ref="C12:D12"/>
    <mergeCell ref="E12:F12"/>
    <mergeCell ref="C13:D13"/>
    <mergeCell ref="E13:F13"/>
    <mergeCell ref="G1:G2"/>
    <mergeCell ref="H1:H2"/>
    <mergeCell ref="C4:D4"/>
    <mergeCell ref="E4:F4"/>
    <mergeCell ref="C5:D5"/>
    <mergeCell ref="E5:F5"/>
    <mergeCell ref="C3:D3"/>
    <mergeCell ref="E3:F3"/>
    <mergeCell ref="C9:D9"/>
    <mergeCell ref="E9:F9"/>
    <mergeCell ref="C10:D10"/>
    <mergeCell ref="E10:F10"/>
    <mergeCell ref="A44:A45"/>
    <mergeCell ref="B44:B45"/>
    <mergeCell ref="C44:D45"/>
    <mergeCell ref="E44:F45"/>
    <mergeCell ref="G44:G45"/>
    <mergeCell ref="C14:D14"/>
    <mergeCell ref="E14:F14"/>
    <mergeCell ref="C15:D15"/>
    <mergeCell ref="E15:F15"/>
    <mergeCell ref="D18:D19"/>
    <mergeCell ref="E18:F19"/>
    <mergeCell ref="A24:A25"/>
    <mergeCell ref="B24:B25"/>
    <mergeCell ref="C24:D25"/>
    <mergeCell ref="E24:F25"/>
    <mergeCell ref="G24:G25"/>
    <mergeCell ref="C33:D33"/>
    <mergeCell ref="E33:F33"/>
    <mergeCell ref="C34:D34"/>
    <mergeCell ref="E34:F34"/>
    <mergeCell ref="C35:D35"/>
    <mergeCell ref="E35:F35"/>
    <mergeCell ref="C36:D36"/>
    <mergeCell ref="E36:F36"/>
    <mergeCell ref="E62:F63"/>
    <mergeCell ref="C55:D55"/>
    <mergeCell ref="E55:F55"/>
    <mergeCell ref="C56:D56"/>
    <mergeCell ref="E56:F56"/>
    <mergeCell ref="C57:D57"/>
    <mergeCell ref="C58:D58"/>
    <mergeCell ref="E57:F57"/>
    <mergeCell ref="E58:F58"/>
    <mergeCell ref="D62:D63"/>
    <mergeCell ref="I44:I45"/>
    <mergeCell ref="C54:D54"/>
    <mergeCell ref="E54:F54"/>
    <mergeCell ref="C59:D59"/>
    <mergeCell ref="E59:F59"/>
    <mergeCell ref="C51:D51"/>
    <mergeCell ref="E51:F51"/>
    <mergeCell ref="C52:D52"/>
    <mergeCell ref="E52:F52"/>
    <mergeCell ref="C53:D53"/>
    <mergeCell ref="E53:F53"/>
    <mergeCell ref="H44:H45"/>
    <mergeCell ref="C49:D49"/>
    <mergeCell ref="E49:F49"/>
    <mergeCell ref="C50:D50"/>
    <mergeCell ref="E50:F50"/>
    <mergeCell ref="C46:D46"/>
    <mergeCell ref="E46:F46"/>
    <mergeCell ref="C47:D47"/>
    <mergeCell ref="C48:D48"/>
    <mergeCell ref="E47:F47"/>
    <mergeCell ref="E48:F48"/>
    <mergeCell ref="C74:D74"/>
    <mergeCell ref="E74:F74"/>
    <mergeCell ref="H68:H69"/>
    <mergeCell ref="I68:I69"/>
    <mergeCell ref="C70:D70"/>
    <mergeCell ref="E70:F70"/>
    <mergeCell ref="C71:D71"/>
    <mergeCell ref="E71:F71"/>
    <mergeCell ref="A68:A69"/>
    <mergeCell ref="B68:B69"/>
    <mergeCell ref="C68:D69"/>
    <mergeCell ref="E68:F69"/>
    <mergeCell ref="G68:G69"/>
    <mergeCell ref="C72:D72"/>
    <mergeCell ref="E72:F72"/>
    <mergeCell ref="C73:D73"/>
    <mergeCell ref="E73:F73"/>
    <mergeCell ref="C78:D78"/>
    <mergeCell ref="E78:F78"/>
    <mergeCell ref="C79:D79"/>
    <mergeCell ref="E79:F79"/>
    <mergeCell ref="C86:D86"/>
    <mergeCell ref="E86:F86"/>
    <mergeCell ref="C75:D75"/>
    <mergeCell ref="E75:F75"/>
    <mergeCell ref="C76:D76"/>
    <mergeCell ref="E76:F76"/>
    <mergeCell ref="C77:D77"/>
    <mergeCell ref="E77:F77"/>
    <mergeCell ref="C80:D80"/>
    <mergeCell ref="C81:D81"/>
    <mergeCell ref="E80:F80"/>
    <mergeCell ref="E81:F81"/>
    <mergeCell ref="C82:D82"/>
    <mergeCell ref="C83:D83"/>
    <mergeCell ref="C84:D84"/>
    <mergeCell ref="E82:F82"/>
    <mergeCell ref="E83:F83"/>
    <mergeCell ref="E84:F84"/>
    <mergeCell ref="A134:A135"/>
    <mergeCell ref="B134:B135"/>
    <mergeCell ref="C134:D135"/>
    <mergeCell ref="E134:F135"/>
    <mergeCell ref="G134:G135"/>
    <mergeCell ref="H134:H135"/>
    <mergeCell ref="I134:I135"/>
    <mergeCell ref="C136:D136"/>
    <mergeCell ref="E136:F136"/>
    <mergeCell ref="C137:D137"/>
    <mergeCell ref="E137:F137"/>
    <mergeCell ref="C138:D138"/>
    <mergeCell ref="E138:F138"/>
    <mergeCell ref="C139:D139"/>
    <mergeCell ref="E139:F139"/>
    <mergeCell ref="C140:D140"/>
    <mergeCell ref="E140:F140"/>
    <mergeCell ref="C141:D141"/>
    <mergeCell ref="E141:F141"/>
    <mergeCell ref="E153:F153"/>
    <mergeCell ref="E154:F154"/>
    <mergeCell ref="E157:F157"/>
    <mergeCell ref="C155:D155"/>
    <mergeCell ref="C156:D156"/>
    <mergeCell ref="C157:D157"/>
    <mergeCell ref="C159:D159"/>
    <mergeCell ref="E155:F155"/>
    <mergeCell ref="C142:D142"/>
    <mergeCell ref="E142:F142"/>
    <mergeCell ref="C143:D143"/>
    <mergeCell ref="E143:F143"/>
    <mergeCell ref="C144:D144"/>
    <mergeCell ref="E144:F144"/>
    <mergeCell ref="C145:D145"/>
    <mergeCell ref="E145:F145"/>
    <mergeCell ref="C146:D146"/>
    <mergeCell ref="E146:F146"/>
    <mergeCell ref="E156:F156"/>
    <mergeCell ref="C158:D158"/>
    <mergeCell ref="E158:F158"/>
    <mergeCell ref="E159:F159"/>
    <mergeCell ref="C160:D160"/>
    <mergeCell ref="E160:F160"/>
    <mergeCell ref="D164:D165"/>
    <mergeCell ref="E164:F165"/>
    <mergeCell ref="D167:D168"/>
    <mergeCell ref="E167:F168"/>
    <mergeCell ref="D170:D171"/>
    <mergeCell ref="E170:F171"/>
    <mergeCell ref="C147:D147"/>
    <mergeCell ref="E147:F147"/>
    <mergeCell ref="C148:D148"/>
    <mergeCell ref="E148:F148"/>
    <mergeCell ref="C149:D149"/>
    <mergeCell ref="E149:F149"/>
    <mergeCell ref="C150:D150"/>
    <mergeCell ref="E150:F150"/>
    <mergeCell ref="C161:D161"/>
    <mergeCell ref="E161:F161"/>
    <mergeCell ref="C151:D151"/>
    <mergeCell ref="E151:F151"/>
    <mergeCell ref="C152:D152"/>
    <mergeCell ref="C153:D153"/>
    <mergeCell ref="C154:D154"/>
    <mergeCell ref="E152:F152"/>
  </mergeCells>
  <pageMargins left="0.7" right="0.7" top="0.75" bottom="0.75" header="0.3" footer="0.3"/>
  <pageSetup orientation="landscape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N25"/>
  <sheetViews>
    <sheetView topLeftCell="B7" workbookViewId="0">
      <selection activeCell="H29" sqref="H29"/>
    </sheetView>
  </sheetViews>
  <sheetFormatPr baseColWidth="10" defaultRowHeight="15" x14ac:dyDescent="0.25"/>
  <cols>
    <col min="3" max="3" width="27.85546875" customWidth="1"/>
    <col min="5" max="5" width="15.28515625" customWidth="1"/>
    <col min="8" max="8" width="20.5703125" customWidth="1"/>
    <col min="10" max="10" width="19" customWidth="1"/>
    <col min="11" max="11" width="13.85546875" customWidth="1"/>
    <col min="12" max="12" width="15.28515625" customWidth="1"/>
    <col min="13" max="13" width="13.5703125" customWidth="1"/>
    <col min="14" max="14" width="12.28515625" customWidth="1"/>
  </cols>
  <sheetData>
    <row r="3" spans="2:14" ht="15" customHeight="1" x14ac:dyDescent="0.25">
      <c r="B3" s="665" t="s">
        <v>281</v>
      </c>
      <c r="C3" s="665" t="s">
        <v>0</v>
      </c>
      <c r="D3" s="665" t="s">
        <v>1</v>
      </c>
      <c r="E3" s="665" t="s">
        <v>24</v>
      </c>
      <c r="F3" s="665" t="s">
        <v>2</v>
      </c>
      <c r="G3" s="665" t="s">
        <v>3</v>
      </c>
      <c r="H3" s="665" t="s">
        <v>4</v>
      </c>
      <c r="I3" s="665" t="s">
        <v>5</v>
      </c>
      <c r="J3" s="665" t="s">
        <v>6</v>
      </c>
      <c r="K3" s="665" t="s">
        <v>7</v>
      </c>
      <c r="L3" s="665" t="s">
        <v>158</v>
      </c>
      <c r="M3" s="665" t="s">
        <v>9</v>
      </c>
      <c r="N3" s="665" t="s">
        <v>105</v>
      </c>
    </row>
    <row r="4" spans="2:14" ht="15" customHeight="1" x14ac:dyDescent="0.25">
      <c r="B4" s="666"/>
      <c r="C4" s="666"/>
      <c r="D4" s="666"/>
      <c r="E4" s="666"/>
      <c r="F4" s="666"/>
      <c r="G4" s="666"/>
      <c r="H4" s="666"/>
      <c r="I4" s="666"/>
      <c r="J4" s="666"/>
      <c r="K4" s="666"/>
      <c r="L4" s="666"/>
      <c r="M4" s="666"/>
      <c r="N4" s="666"/>
    </row>
    <row r="5" spans="2:14" ht="16.5" x14ac:dyDescent="0.3">
      <c r="B5" s="166">
        <v>1</v>
      </c>
      <c r="C5" s="3" t="s">
        <v>157</v>
      </c>
      <c r="D5" s="6" t="s">
        <v>25</v>
      </c>
      <c r="E5" s="1" t="s">
        <v>135</v>
      </c>
      <c r="F5" s="4">
        <v>45000</v>
      </c>
      <c r="G5" s="1">
        <v>550</v>
      </c>
      <c r="H5" s="4">
        <f>F5-G5</f>
        <v>44450</v>
      </c>
      <c r="I5" s="5">
        <v>675</v>
      </c>
      <c r="J5" s="5">
        <f t="shared" ref="J5:J11" si="0">H5*I5</f>
        <v>30003750</v>
      </c>
      <c r="K5" s="5">
        <v>30003750</v>
      </c>
      <c r="L5" s="5">
        <f t="shared" ref="L5:L11" si="1">J5-K5</f>
        <v>0</v>
      </c>
      <c r="M5" s="65">
        <v>45185</v>
      </c>
      <c r="N5" s="10"/>
    </row>
    <row r="6" spans="2:14" ht="16.5" x14ac:dyDescent="0.3">
      <c r="B6" s="166">
        <f>B5+1</f>
        <v>2</v>
      </c>
      <c r="C6" s="3" t="s">
        <v>169</v>
      </c>
      <c r="D6" s="12" t="s">
        <v>27</v>
      </c>
      <c r="E6" s="1" t="s">
        <v>135</v>
      </c>
      <c r="F6" s="4">
        <v>45000</v>
      </c>
      <c r="G6" s="1"/>
      <c r="H6" s="4">
        <v>45000</v>
      </c>
      <c r="I6" s="5">
        <v>720</v>
      </c>
      <c r="J6" s="5">
        <f t="shared" si="0"/>
        <v>32400000</v>
      </c>
      <c r="K6" s="5">
        <v>32400000</v>
      </c>
      <c r="L6" s="5">
        <f t="shared" si="1"/>
        <v>0</v>
      </c>
      <c r="M6" s="65">
        <v>45185</v>
      </c>
      <c r="N6" s="10"/>
    </row>
    <row r="7" spans="2:14" ht="16.5" x14ac:dyDescent="0.3">
      <c r="B7" s="166">
        <f t="shared" ref="B7:B14" si="2">B6+1</f>
        <v>3</v>
      </c>
      <c r="C7" s="3" t="s">
        <v>246</v>
      </c>
      <c r="D7" s="12" t="s">
        <v>27</v>
      </c>
      <c r="E7" s="141" t="s">
        <v>135</v>
      </c>
      <c r="F7" s="4">
        <v>45000</v>
      </c>
      <c r="G7" s="141">
        <v>100</v>
      </c>
      <c r="H7" s="4">
        <f>F7-G7</f>
        <v>44900</v>
      </c>
      <c r="I7" s="5">
        <v>710</v>
      </c>
      <c r="J7" s="5">
        <f t="shared" si="0"/>
        <v>31879000</v>
      </c>
      <c r="K7" s="5">
        <v>31879000</v>
      </c>
      <c r="L7" s="5">
        <f t="shared" si="1"/>
        <v>0</v>
      </c>
      <c r="M7" s="65">
        <v>45272</v>
      </c>
      <c r="N7" s="10"/>
    </row>
    <row r="8" spans="2:14" ht="16.5" x14ac:dyDescent="0.3">
      <c r="B8" s="166">
        <f t="shared" si="2"/>
        <v>4</v>
      </c>
      <c r="C8" s="3" t="s">
        <v>237</v>
      </c>
      <c r="D8" s="12" t="s">
        <v>27</v>
      </c>
      <c r="E8" s="1"/>
      <c r="F8" s="4">
        <v>45000</v>
      </c>
      <c r="G8" s="1">
        <v>90</v>
      </c>
      <c r="H8" s="4">
        <f>F8-G8</f>
        <v>44910</v>
      </c>
      <c r="I8" s="5">
        <v>710</v>
      </c>
      <c r="J8" s="5">
        <f t="shared" si="0"/>
        <v>31886100</v>
      </c>
      <c r="K8" s="5">
        <v>31886100</v>
      </c>
      <c r="L8" s="5">
        <f t="shared" si="1"/>
        <v>0</v>
      </c>
      <c r="M8" s="65">
        <v>45272</v>
      </c>
      <c r="N8" s="10"/>
    </row>
    <row r="9" spans="2:14" ht="16.5" x14ac:dyDescent="0.3">
      <c r="B9" s="166">
        <f t="shared" si="2"/>
        <v>5</v>
      </c>
      <c r="C9" s="3" t="s">
        <v>239</v>
      </c>
      <c r="D9" s="12" t="s">
        <v>27</v>
      </c>
      <c r="E9" s="1"/>
      <c r="F9" s="4">
        <v>45000</v>
      </c>
      <c r="G9" s="1">
        <v>100</v>
      </c>
      <c r="H9" s="4">
        <f>F9-G9</f>
        <v>44900</v>
      </c>
      <c r="I9" s="5">
        <v>710</v>
      </c>
      <c r="J9" s="5">
        <f t="shared" si="0"/>
        <v>31879000</v>
      </c>
      <c r="K9" s="5">
        <v>31879000</v>
      </c>
      <c r="L9" s="5">
        <f t="shared" si="1"/>
        <v>0</v>
      </c>
      <c r="M9" s="65">
        <v>45272</v>
      </c>
      <c r="N9" s="10"/>
    </row>
    <row r="10" spans="2:14" ht="16.5" x14ac:dyDescent="0.3">
      <c r="B10" s="166">
        <f t="shared" si="2"/>
        <v>6</v>
      </c>
      <c r="C10" s="3" t="s">
        <v>242</v>
      </c>
      <c r="D10" s="12" t="s">
        <v>27</v>
      </c>
      <c r="E10" s="1"/>
      <c r="F10" s="4">
        <v>45000</v>
      </c>
      <c r="G10" s="146">
        <v>120</v>
      </c>
      <c r="H10" s="4">
        <f>F10-G10</f>
        <v>44880</v>
      </c>
      <c r="I10" s="5">
        <v>710</v>
      </c>
      <c r="J10" s="5">
        <f t="shared" si="0"/>
        <v>31864800</v>
      </c>
      <c r="K10" s="5">
        <v>31864800</v>
      </c>
      <c r="L10" s="5">
        <f t="shared" si="1"/>
        <v>0</v>
      </c>
      <c r="M10" s="65">
        <v>45300</v>
      </c>
      <c r="N10" s="10"/>
    </row>
    <row r="11" spans="2:14" ht="16.5" x14ac:dyDescent="0.3">
      <c r="B11" s="166">
        <f t="shared" si="2"/>
        <v>7</v>
      </c>
      <c r="C11" s="3" t="s">
        <v>254</v>
      </c>
      <c r="D11" s="6" t="s">
        <v>25</v>
      </c>
      <c r="E11" s="1"/>
      <c r="F11" s="4">
        <v>45000</v>
      </c>
      <c r="G11" s="1">
        <v>205</v>
      </c>
      <c r="H11" s="4">
        <f>F11-G11</f>
        <v>44795</v>
      </c>
      <c r="I11" s="5">
        <v>710</v>
      </c>
      <c r="J11" s="5">
        <f t="shared" si="0"/>
        <v>31804450</v>
      </c>
      <c r="K11" s="5">
        <v>31804450</v>
      </c>
      <c r="L11" s="5">
        <f t="shared" si="1"/>
        <v>0</v>
      </c>
      <c r="M11" s="65">
        <v>45300</v>
      </c>
      <c r="N11" s="10"/>
    </row>
    <row r="12" spans="2:14" ht="16.5" x14ac:dyDescent="0.3">
      <c r="B12" s="166">
        <f t="shared" si="2"/>
        <v>8</v>
      </c>
      <c r="C12" s="3"/>
      <c r="D12" s="6"/>
      <c r="E12" s="1"/>
      <c r="F12" s="4"/>
      <c r="G12" s="1"/>
      <c r="H12" s="4"/>
      <c r="I12" s="5"/>
      <c r="J12" s="5"/>
      <c r="K12" s="5"/>
      <c r="L12" s="5"/>
      <c r="M12" s="1"/>
      <c r="N12" s="10"/>
    </row>
    <row r="13" spans="2:14" ht="16.5" x14ac:dyDescent="0.3">
      <c r="B13" s="166">
        <f t="shared" si="2"/>
        <v>9</v>
      </c>
      <c r="C13" s="3"/>
      <c r="D13" s="6"/>
      <c r="E13" s="1"/>
      <c r="F13" s="4"/>
      <c r="G13" s="1"/>
      <c r="H13" s="4"/>
      <c r="I13" s="5"/>
      <c r="J13" s="5"/>
      <c r="K13" s="5"/>
      <c r="L13" s="5"/>
      <c r="M13" s="1"/>
      <c r="N13" s="10"/>
    </row>
    <row r="14" spans="2:14" ht="16.5" x14ac:dyDescent="0.3">
      <c r="B14" s="166">
        <f t="shared" si="2"/>
        <v>10</v>
      </c>
      <c r="C14" s="3"/>
      <c r="D14" s="7"/>
      <c r="E14" s="1"/>
      <c r="F14" s="4"/>
      <c r="G14" s="1"/>
      <c r="H14" s="4"/>
      <c r="I14" s="5"/>
      <c r="J14" s="5"/>
      <c r="K14" s="5"/>
      <c r="L14" s="5"/>
      <c r="M14" s="1"/>
      <c r="N14" s="10"/>
    </row>
    <row r="18" spans="10:13" x14ac:dyDescent="0.25">
      <c r="J18" s="799" t="s">
        <v>55</v>
      </c>
      <c r="K18" s="668">
        <f>J5+J6+J7+J8+J9+J10+J11</f>
        <v>221717100</v>
      </c>
      <c r="L18" s="668"/>
      <c r="M18" s="668"/>
    </row>
    <row r="19" spans="10:13" x14ac:dyDescent="0.25">
      <c r="J19" s="799"/>
      <c r="K19" s="668"/>
      <c r="L19" s="668"/>
      <c r="M19" s="668"/>
    </row>
    <row r="21" spans="10:13" x14ac:dyDescent="0.25">
      <c r="J21" s="799" t="s">
        <v>66</v>
      </c>
      <c r="K21" s="668">
        <f>K5+K6+K7+K8+K9+K10+K11</f>
        <v>221717100</v>
      </c>
      <c r="L21" s="668"/>
      <c r="M21" s="668">
        <f>M5+M6</f>
        <v>90370</v>
      </c>
    </row>
    <row r="22" spans="10:13" x14ac:dyDescent="0.25">
      <c r="J22" s="799"/>
      <c r="K22" s="668"/>
      <c r="L22" s="668"/>
      <c r="M22" s="668"/>
    </row>
    <row r="24" spans="10:13" x14ac:dyDescent="0.25">
      <c r="J24" s="799" t="s">
        <v>71</v>
      </c>
      <c r="K24" s="668">
        <f>K18-K21</f>
        <v>0</v>
      </c>
      <c r="L24" s="668"/>
      <c r="M24" s="668">
        <f>K18-M21</f>
        <v>221626730</v>
      </c>
    </row>
    <row r="25" spans="10:13" x14ac:dyDescent="0.25">
      <c r="J25" s="799"/>
      <c r="K25" s="668"/>
      <c r="L25" s="668"/>
      <c r="M25" s="668"/>
    </row>
  </sheetData>
  <mergeCells count="19">
    <mergeCell ref="B3:B4"/>
    <mergeCell ref="J21:J22"/>
    <mergeCell ref="K21:M22"/>
    <mergeCell ref="J24:J25"/>
    <mergeCell ref="K24:M25"/>
    <mergeCell ref="I3:I4"/>
    <mergeCell ref="J3:J4"/>
    <mergeCell ref="K3:K4"/>
    <mergeCell ref="M3:M4"/>
    <mergeCell ref="J18:J19"/>
    <mergeCell ref="K18:M19"/>
    <mergeCell ref="L3:L4"/>
    <mergeCell ref="N3:N4"/>
    <mergeCell ref="H3:H4"/>
    <mergeCell ref="C3:C4"/>
    <mergeCell ref="D3:D4"/>
    <mergeCell ref="E3:E4"/>
    <mergeCell ref="F3:F4"/>
    <mergeCell ref="G3:G4"/>
  </mergeCells>
  <pageMargins left="0.7" right="0.7" top="0.75" bottom="0.75" header="0.3" footer="0.3"/>
  <pageSetup paperSize="9" scale="60" orientation="landscape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E23"/>
  <sheetViews>
    <sheetView topLeftCell="A7" workbookViewId="0">
      <selection activeCell="C3" sqref="C3:E4"/>
    </sheetView>
  </sheetViews>
  <sheetFormatPr baseColWidth="10" defaultRowHeight="15" x14ac:dyDescent="0.25"/>
  <cols>
    <col min="3" max="3" width="17.42578125" customWidth="1"/>
    <col min="4" max="4" width="20.5703125" customWidth="1"/>
  </cols>
  <sheetData>
    <row r="3" spans="3:5" x14ac:dyDescent="0.25">
      <c r="C3" s="665" t="s">
        <v>9</v>
      </c>
      <c r="D3" s="665" t="s">
        <v>105</v>
      </c>
      <c r="E3" s="665" t="s">
        <v>57</v>
      </c>
    </row>
    <row r="4" spans="3:5" x14ac:dyDescent="0.25">
      <c r="C4" s="666"/>
      <c r="D4" s="666"/>
      <c r="E4" s="666"/>
    </row>
    <row r="5" spans="3:5" x14ac:dyDescent="0.25">
      <c r="C5" s="46">
        <v>45144</v>
      </c>
      <c r="D5" s="20">
        <v>10000000</v>
      </c>
    </row>
    <row r="6" spans="3:5" x14ac:dyDescent="0.25">
      <c r="C6" s="46">
        <v>45143</v>
      </c>
      <c r="D6" s="20">
        <v>70000000</v>
      </c>
    </row>
    <row r="7" spans="3:5" x14ac:dyDescent="0.25">
      <c r="C7" s="46">
        <v>45145</v>
      </c>
      <c r="D7" s="20">
        <v>80000000</v>
      </c>
    </row>
    <row r="8" spans="3:5" x14ac:dyDescent="0.25">
      <c r="C8" s="46">
        <v>45146</v>
      </c>
      <c r="D8" s="20">
        <v>112000000</v>
      </c>
    </row>
    <row r="9" spans="3:5" x14ac:dyDescent="0.25">
      <c r="C9" s="46">
        <v>45147</v>
      </c>
      <c r="D9" s="20">
        <v>19500000</v>
      </c>
    </row>
    <row r="10" spans="3:5" x14ac:dyDescent="0.25">
      <c r="C10" s="46">
        <v>45152</v>
      </c>
      <c r="D10" s="20">
        <v>17000000</v>
      </c>
    </row>
    <row r="11" spans="3:5" x14ac:dyDescent="0.25">
      <c r="C11" s="46">
        <v>45153</v>
      </c>
      <c r="D11" s="20">
        <v>30756000</v>
      </c>
    </row>
    <row r="12" spans="3:5" x14ac:dyDescent="0.25">
      <c r="C12" s="46">
        <v>45153</v>
      </c>
      <c r="D12" s="20">
        <v>15000000</v>
      </c>
    </row>
    <row r="13" spans="3:5" x14ac:dyDescent="0.25">
      <c r="C13" s="46">
        <v>45154</v>
      </c>
      <c r="D13" s="20">
        <v>7244000</v>
      </c>
    </row>
    <row r="14" spans="3:5" x14ac:dyDescent="0.25">
      <c r="C14" s="46">
        <v>45156</v>
      </c>
      <c r="D14" s="20">
        <v>100000000</v>
      </c>
    </row>
    <row r="15" spans="3:5" x14ac:dyDescent="0.25">
      <c r="D15" s="20">
        <v>18800000</v>
      </c>
    </row>
    <row r="16" spans="3:5" x14ac:dyDescent="0.25">
      <c r="D16" s="20">
        <v>10000000</v>
      </c>
    </row>
    <row r="17" spans="3:5" x14ac:dyDescent="0.25">
      <c r="D17" s="20">
        <v>1340000</v>
      </c>
    </row>
    <row r="18" spans="3:5" x14ac:dyDescent="0.25">
      <c r="C18" s="46">
        <v>45159</v>
      </c>
      <c r="D18" s="20">
        <v>30000000</v>
      </c>
    </row>
    <row r="19" spans="3:5" x14ac:dyDescent="0.25">
      <c r="C19" s="46">
        <v>45169</v>
      </c>
      <c r="D19" s="20">
        <v>150000000</v>
      </c>
      <c r="E19" s="57" t="s">
        <v>58</v>
      </c>
    </row>
    <row r="20" spans="3:5" x14ac:dyDescent="0.25">
      <c r="C20" s="46">
        <v>45169</v>
      </c>
      <c r="D20" s="20">
        <v>39430000</v>
      </c>
      <c r="E20" s="57" t="s">
        <v>145</v>
      </c>
    </row>
    <row r="22" spans="3:5" ht="15" customHeight="1" x14ac:dyDescent="0.25">
      <c r="C22" s="665" t="s">
        <v>28</v>
      </c>
      <c r="D22" s="804">
        <f>D5+D6+D7+D8+D9+D10+D11+D12+D13+D14+D15+D16+D17+D18-D5-D17+D20+D19</f>
        <v>699730000</v>
      </c>
    </row>
    <row r="23" spans="3:5" x14ac:dyDescent="0.25">
      <c r="C23" s="666"/>
      <c r="D23" s="666"/>
    </row>
  </sheetData>
  <mergeCells count="5">
    <mergeCell ref="C3:C4"/>
    <mergeCell ref="D3:D4"/>
    <mergeCell ref="C22:C23"/>
    <mergeCell ref="D22:D23"/>
    <mergeCell ref="E3:E4"/>
  </mergeCells>
  <pageMargins left="0.7" right="0.7" top="0.75" bottom="0.75" header="0.3" footer="0.3"/>
  <pageSetup paperSize="9" orientation="portrait" verticalDpi="0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2"/>
  <sheetViews>
    <sheetView topLeftCell="B60" workbookViewId="0">
      <selection activeCell="J69" sqref="J69"/>
    </sheetView>
  </sheetViews>
  <sheetFormatPr baseColWidth="10" defaultRowHeight="15" x14ac:dyDescent="0.25"/>
  <cols>
    <col min="3" max="3" width="23.5703125" customWidth="1"/>
    <col min="6" max="6" width="13" customWidth="1"/>
    <col min="7" max="7" width="22.140625" customWidth="1"/>
    <col min="9" max="9" width="13.85546875" customWidth="1"/>
    <col min="10" max="10" width="31.140625" customWidth="1"/>
    <col min="11" max="11" width="15.28515625" customWidth="1"/>
    <col min="12" max="12" width="16.42578125" customWidth="1"/>
    <col min="13" max="13" width="14.85546875" customWidth="1"/>
    <col min="15" max="15" width="20.140625" customWidth="1"/>
  </cols>
  <sheetData>
    <row r="1" spans="1:16" ht="18.75" x14ac:dyDescent="0.25">
      <c r="A1" s="16" t="s">
        <v>281</v>
      </c>
      <c r="B1" s="16" t="s">
        <v>9</v>
      </c>
      <c r="C1" s="16" t="s">
        <v>41</v>
      </c>
      <c r="D1" s="16" t="s">
        <v>1</v>
      </c>
      <c r="E1" s="16" t="s">
        <v>2</v>
      </c>
      <c r="F1" s="16" t="s">
        <v>3</v>
      </c>
      <c r="G1" s="16" t="s">
        <v>149</v>
      </c>
      <c r="H1" s="16" t="s">
        <v>5</v>
      </c>
      <c r="I1" s="16" t="s">
        <v>107</v>
      </c>
      <c r="J1" s="16" t="s">
        <v>142</v>
      </c>
      <c r="K1" s="16" t="s">
        <v>24</v>
      </c>
      <c r="L1" s="16" t="s">
        <v>137</v>
      </c>
      <c r="M1" s="16" t="s">
        <v>105</v>
      </c>
      <c r="N1" s="16" t="s">
        <v>9</v>
      </c>
      <c r="O1" s="16" t="s">
        <v>67</v>
      </c>
    </row>
    <row r="2" spans="1:16" x14ac:dyDescent="0.25">
      <c r="A2" s="345">
        <v>1</v>
      </c>
      <c r="B2" s="11">
        <v>45597</v>
      </c>
      <c r="C2" s="10" t="s">
        <v>244</v>
      </c>
      <c r="D2" s="82" t="s">
        <v>25</v>
      </c>
      <c r="E2" s="41">
        <v>45000</v>
      </c>
      <c r="F2" s="41">
        <v>100</v>
      </c>
      <c r="G2" s="41">
        <f>E2-F2</f>
        <v>44900</v>
      </c>
      <c r="H2" s="15">
        <v>630</v>
      </c>
      <c r="I2" s="15">
        <f>G2*H2</f>
        <v>28287000</v>
      </c>
      <c r="J2" s="346" t="s">
        <v>528</v>
      </c>
      <c r="K2" s="121"/>
      <c r="L2" s="41"/>
      <c r="M2" s="15">
        <v>116041850</v>
      </c>
      <c r="N2" s="11">
        <v>45597</v>
      </c>
      <c r="O2" s="10" t="s">
        <v>600</v>
      </c>
    </row>
    <row r="3" spans="1:16" x14ac:dyDescent="0.25">
      <c r="A3" s="345">
        <f>A2+1</f>
        <v>2</v>
      </c>
      <c r="B3" s="11">
        <v>45597</v>
      </c>
      <c r="C3" s="10" t="s">
        <v>602</v>
      </c>
      <c r="D3" s="82" t="s">
        <v>25</v>
      </c>
      <c r="E3" s="41">
        <v>45000</v>
      </c>
      <c r="F3" s="41">
        <v>100</v>
      </c>
      <c r="G3" s="41">
        <f>E3-F3</f>
        <v>44900</v>
      </c>
      <c r="H3" s="15">
        <v>630</v>
      </c>
      <c r="I3" s="15">
        <f t="shared" ref="I3:I67" si="0">G3*H3</f>
        <v>28287000</v>
      </c>
      <c r="J3" s="346" t="s">
        <v>528</v>
      </c>
      <c r="K3" s="121"/>
      <c r="L3" s="41"/>
      <c r="M3" s="15">
        <v>30000000</v>
      </c>
      <c r="N3" s="11">
        <v>45601</v>
      </c>
      <c r="O3" s="10" t="s">
        <v>630</v>
      </c>
    </row>
    <row r="4" spans="1:16" x14ac:dyDescent="0.25">
      <c r="A4" s="345">
        <f t="shared" ref="A4:A67" si="1">A3+1</f>
        <v>3</v>
      </c>
      <c r="B4" s="11">
        <v>45597</v>
      </c>
      <c r="C4" s="10" t="s">
        <v>605</v>
      </c>
      <c r="D4" s="82" t="s">
        <v>25</v>
      </c>
      <c r="E4" s="41">
        <v>45000</v>
      </c>
      <c r="F4" s="41">
        <v>100</v>
      </c>
      <c r="G4" s="41">
        <f>E4-F4</f>
        <v>44900</v>
      </c>
      <c r="H4" s="15">
        <v>630</v>
      </c>
      <c r="I4" s="15">
        <f t="shared" si="0"/>
        <v>28287000</v>
      </c>
      <c r="J4" s="346" t="s">
        <v>616</v>
      </c>
      <c r="K4" s="121"/>
      <c r="L4" s="41"/>
      <c r="M4" s="15">
        <v>42000000</v>
      </c>
      <c r="N4" s="11">
        <v>45601</v>
      </c>
      <c r="O4" s="10" t="s">
        <v>504</v>
      </c>
    </row>
    <row r="5" spans="1:16" x14ac:dyDescent="0.25">
      <c r="A5" s="345">
        <f t="shared" si="1"/>
        <v>4</v>
      </c>
      <c r="B5" s="11">
        <v>45597</v>
      </c>
      <c r="C5" s="10" t="s">
        <v>606</v>
      </c>
      <c r="D5" s="82" t="s">
        <v>25</v>
      </c>
      <c r="E5" s="41">
        <v>45000</v>
      </c>
      <c r="F5" s="41">
        <v>100</v>
      </c>
      <c r="G5" s="41">
        <f>E5-F5</f>
        <v>44900</v>
      </c>
      <c r="H5" s="15">
        <v>630</v>
      </c>
      <c r="I5" s="15">
        <f t="shared" si="0"/>
        <v>28287000</v>
      </c>
      <c r="J5" s="346" t="s">
        <v>616</v>
      </c>
      <c r="K5" s="121"/>
      <c r="L5" s="41"/>
      <c r="M5" s="15">
        <v>19000000</v>
      </c>
      <c r="N5" s="11">
        <v>45601</v>
      </c>
      <c r="O5" s="10" t="s">
        <v>482</v>
      </c>
    </row>
    <row r="6" spans="1:16" x14ac:dyDescent="0.25">
      <c r="A6" s="345">
        <f t="shared" si="1"/>
        <v>5</v>
      </c>
      <c r="B6" s="11">
        <v>45597</v>
      </c>
      <c r="C6" s="10" t="s">
        <v>607</v>
      </c>
      <c r="D6" s="82" t="s">
        <v>25</v>
      </c>
      <c r="E6" s="41">
        <v>45000</v>
      </c>
      <c r="F6" s="41">
        <v>100</v>
      </c>
      <c r="G6" s="41">
        <f>E6-F6</f>
        <v>44900</v>
      </c>
      <c r="H6" s="15">
        <v>630</v>
      </c>
      <c r="I6" s="15">
        <f t="shared" si="0"/>
        <v>28287000</v>
      </c>
      <c r="J6" s="346" t="s">
        <v>616</v>
      </c>
      <c r="K6" s="121"/>
      <c r="L6" s="345"/>
      <c r="M6" s="15">
        <v>28000000</v>
      </c>
      <c r="N6" s="171">
        <v>45601</v>
      </c>
      <c r="O6" s="10"/>
    </row>
    <row r="7" spans="1:16" x14ac:dyDescent="0.25">
      <c r="A7" s="345">
        <f t="shared" si="1"/>
        <v>6</v>
      </c>
      <c r="B7" s="11">
        <v>45597</v>
      </c>
      <c r="C7" s="10" t="s">
        <v>608</v>
      </c>
      <c r="D7" s="82" t="s">
        <v>25</v>
      </c>
      <c r="E7" s="41">
        <v>45000</v>
      </c>
      <c r="F7" s="41">
        <v>100</v>
      </c>
      <c r="G7" s="41">
        <f t="shared" ref="G7:G70" si="2">E7-F7</f>
        <v>44900</v>
      </c>
      <c r="H7" s="15">
        <v>630</v>
      </c>
      <c r="I7" s="15">
        <f t="shared" si="0"/>
        <v>28287000</v>
      </c>
      <c r="J7" s="346" t="s">
        <v>616</v>
      </c>
      <c r="K7" s="121"/>
      <c r="L7" s="345"/>
      <c r="M7" s="15">
        <v>10000000</v>
      </c>
      <c r="N7" s="171">
        <v>45601</v>
      </c>
      <c r="O7" s="10" t="s">
        <v>504</v>
      </c>
    </row>
    <row r="8" spans="1:16" x14ac:dyDescent="0.25">
      <c r="A8" s="345">
        <f t="shared" si="1"/>
        <v>7</v>
      </c>
      <c r="B8" s="11">
        <v>45597</v>
      </c>
      <c r="C8" s="10" t="s">
        <v>609</v>
      </c>
      <c r="D8" s="82" t="s">
        <v>25</v>
      </c>
      <c r="E8" s="41">
        <v>45000</v>
      </c>
      <c r="F8" s="41">
        <v>100</v>
      </c>
      <c r="G8" s="41">
        <f t="shared" si="2"/>
        <v>44900</v>
      </c>
      <c r="H8" s="15">
        <v>630</v>
      </c>
      <c r="I8" s="15">
        <f t="shared" si="0"/>
        <v>28287000</v>
      </c>
      <c r="J8" s="346" t="s">
        <v>616</v>
      </c>
      <c r="K8" s="121"/>
      <c r="L8" s="345"/>
      <c r="M8" s="15">
        <v>10893850</v>
      </c>
      <c r="N8" s="171">
        <v>45603</v>
      </c>
      <c r="O8" s="10" t="s">
        <v>145</v>
      </c>
    </row>
    <row r="9" spans="1:16" x14ac:dyDescent="0.25">
      <c r="A9" s="345">
        <f t="shared" si="1"/>
        <v>8</v>
      </c>
      <c r="B9" s="11">
        <v>45597</v>
      </c>
      <c r="C9" s="10" t="s">
        <v>191</v>
      </c>
      <c r="D9" s="82" t="s">
        <v>25</v>
      </c>
      <c r="E9" s="41">
        <v>45000</v>
      </c>
      <c r="F9" s="41">
        <v>100</v>
      </c>
      <c r="G9" s="41">
        <f t="shared" si="2"/>
        <v>44900</v>
      </c>
      <c r="H9" s="15">
        <v>630</v>
      </c>
      <c r="I9" s="15">
        <f t="shared" si="0"/>
        <v>28287000</v>
      </c>
      <c r="J9" s="346" t="s">
        <v>616</v>
      </c>
      <c r="K9" s="121"/>
      <c r="L9" s="345"/>
      <c r="M9" s="15">
        <v>28000000</v>
      </c>
      <c r="N9" s="171">
        <v>45603</v>
      </c>
      <c r="O9" s="10" t="s">
        <v>504</v>
      </c>
    </row>
    <row r="10" spans="1:16" x14ac:dyDescent="0.25">
      <c r="A10" s="345">
        <f t="shared" si="1"/>
        <v>9</v>
      </c>
      <c r="B10" s="11">
        <v>45597</v>
      </c>
      <c r="C10" s="10" t="s">
        <v>603</v>
      </c>
      <c r="D10" s="82" t="s">
        <v>25</v>
      </c>
      <c r="E10" s="41">
        <v>45000</v>
      </c>
      <c r="F10" s="41">
        <v>100</v>
      </c>
      <c r="G10" s="41">
        <f t="shared" si="2"/>
        <v>44900</v>
      </c>
      <c r="H10" s="15">
        <v>630</v>
      </c>
      <c r="I10" s="15">
        <f t="shared" si="0"/>
        <v>28287000</v>
      </c>
      <c r="J10" s="346" t="s">
        <v>528</v>
      </c>
      <c r="K10" s="121"/>
      <c r="L10" s="345"/>
      <c r="M10" s="15">
        <v>10000000</v>
      </c>
      <c r="N10" s="171">
        <v>45604</v>
      </c>
      <c r="O10" s="10" t="s">
        <v>482</v>
      </c>
    </row>
    <row r="11" spans="1:16" x14ac:dyDescent="0.25">
      <c r="A11" s="345">
        <f t="shared" si="1"/>
        <v>10</v>
      </c>
      <c r="B11" s="11">
        <v>45597</v>
      </c>
      <c r="C11" s="10" t="s">
        <v>604</v>
      </c>
      <c r="D11" s="82" t="s">
        <v>25</v>
      </c>
      <c r="E11" s="41">
        <v>45000</v>
      </c>
      <c r="F11" s="41">
        <v>100</v>
      </c>
      <c r="G11" s="41">
        <f t="shared" si="2"/>
        <v>44900</v>
      </c>
      <c r="H11" s="15">
        <v>630</v>
      </c>
      <c r="I11" s="15">
        <f t="shared" si="0"/>
        <v>28287000</v>
      </c>
      <c r="J11" s="346" t="s">
        <v>528</v>
      </c>
      <c r="K11" s="121"/>
      <c r="L11" s="345"/>
      <c r="M11" s="15">
        <v>15000000</v>
      </c>
      <c r="N11" s="171">
        <v>45604</v>
      </c>
      <c r="O11" s="10" t="s">
        <v>504</v>
      </c>
    </row>
    <row r="12" spans="1:16" x14ac:dyDescent="0.25">
      <c r="A12" s="345">
        <f t="shared" si="1"/>
        <v>11</v>
      </c>
      <c r="B12" s="11">
        <v>45598</v>
      </c>
      <c r="C12" s="10" t="s">
        <v>610</v>
      </c>
      <c r="D12" s="82" t="s">
        <v>25</v>
      </c>
      <c r="E12" s="41">
        <v>45000</v>
      </c>
      <c r="F12" s="41">
        <v>100</v>
      </c>
      <c r="G12" s="41">
        <f t="shared" si="2"/>
        <v>44900</v>
      </c>
      <c r="H12" s="15">
        <v>630</v>
      </c>
      <c r="I12" s="15">
        <f t="shared" si="0"/>
        <v>28287000</v>
      </c>
      <c r="J12" s="346" t="s">
        <v>204</v>
      </c>
      <c r="K12" s="121"/>
      <c r="L12" s="345"/>
      <c r="M12" s="15">
        <v>17877350</v>
      </c>
      <c r="N12" s="171">
        <v>45604</v>
      </c>
      <c r="O12" s="10" t="s">
        <v>481</v>
      </c>
    </row>
    <row r="13" spans="1:16" x14ac:dyDescent="0.25">
      <c r="A13" s="345">
        <f t="shared" si="1"/>
        <v>12</v>
      </c>
      <c r="B13" s="11">
        <v>45598</v>
      </c>
      <c r="C13" s="10" t="s">
        <v>611</v>
      </c>
      <c r="D13" s="82" t="s">
        <v>25</v>
      </c>
      <c r="E13" s="41">
        <v>45000</v>
      </c>
      <c r="F13" s="41">
        <v>100</v>
      </c>
      <c r="G13" s="41">
        <f t="shared" si="2"/>
        <v>44900</v>
      </c>
      <c r="H13" s="15">
        <v>630</v>
      </c>
      <c r="I13" s="15">
        <f t="shared" si="0"/>
        <v>28287000</v>
      </c>
      <c r="J13" s="346" t="s">
        <v>204</v>
      </c>
      <c r="K13" s="121"/>
      <c r="L13" s="345"/>
      <c r="M13" s="15">
        <v>16000000</v>
      </c>
      <c r="N13" s="11">
        <v>45608</v>
      </c>
      <c r="O13" s="10" t="s">
        <v>640</v>
      </c>
    </row>
    <row r="14" spans="1:16" x14ac:dyDescent="0.25">
      <c r="A14" s="345">
        <f t="shared" si="1"/>
        <v>13</v>
      </c>
      <c r="B14" s="11">
        <v>45598</v>
      </c>
      <c r="C14" s="10" t="s">
        <v>612</v>
      </c>
      <c r="D14" s="82" t="s">
        <v>25</v>
      </c>
      <c r="E14" s="41">
        <v>45000</v>
      </c>
      <c r="F14" s="41">
        <v>100</v>
      </c>
      <c r="G14" s="41">
        <f t="shared" si="2"/>
        <v>44900</v>
      </c>
      <c r="H14" s="15">
        <v>630</v>
      </c>
      <c r="I14" s="15">
        <f t="shared" si="0"/>
        <v>28287000</v>
      </c>
      <c r="J14" s="346" t="s">
        <v>204</v>
      </c>
      <c r="K14" s="121"/>
      <c r="L14" s="345"/>
      <c r="M14" s="15">
        <v>30000000</v>
      </c>
      <c r="N14" s="11">
        <v>45608</v>
      </c>
      <c r="O14" s="10" t="s">
        <v>641</v>
      </c>
      <c r="P14" t="s">
        <v>35</v>
      </c>
    </row>
    <row r="15" spans="1:16" x14ac:dyDescent="0.25">
      <c r="A15" s="345">
        <f t="shared" si="1"/>
        <v>14</v>
      </c>
      <c r="B15" s="11">
        <v>45598</v>
      </c>
      <c r="C15" s="10" t="s">
        <v>613</v>
      </c>
      <c r="D15" s="82" t="s">
        <v>25</v>
      </c>
      <c r="E15" s="41">
        <v>45000</v>
      </c>
      <c r="F15" s="41">
        <v>100</v>
      </c>
      <c r="G15" s="41">
        <f t="shared" si="2"/>
        <v>44900</v>
      </c>
      <c r="H15" s="15">
        <v>630</v>
      </c>
      <c r="I15" s="15">
        <f t="shared" si="0"/>
        <v>28287000</v>
      </c>
      <c r="J15" s="346" t="s">
        <v>204</v>
      </c>
      <c r="K15" s="121"/>
      <c r="L15" s="345"/>
      <c r="M15" s="15">
        <v>10000000</v>
      </c>
      <c r="N15" s="11">
        <v>45608</v>
      </c>
      <c r="O15" s="10" t="s">
        <v>642</v>
      </c>
    </row>
    <row r="16" spans="1:16" x14ac:dyDescent="0.25">
      <c r="A16" s="345">
        <f t="shared" si="1"/>
        <v>15</v>
      </c>
      <c r="B16" s="11">
        <v>45598</v>
      </c>
      <c r="C16" s="10" t="s">
        <v>614</v>
      </c>
      <c r="D16" s="82" t="s">
        <v>25</v>
      </c>
      <c r="E16" s="41">
        <v>45000</v>
      </c>
      <c r="F16" s="41">
        <v>580</v>
      </c>
      <c r="G16" s="41">
        <f t="shared" si="2"/>
        <v>44420</v>
      </c>
      <c r="H16" s="15">
        <v>630</v>
      </c>
      <c r="I16" s="15">
        <f t="shared" si="0"/>
        <v>27984600</v>
      </c>
      <c r="J16" s="346" t="s">
        <v>204</v>
      </c>
      <c r="K16" s="121"/>
      <c r="L16" s="345"/>
      <c r="M16" s="15">
        <v>12600000</v>
      </c>
      <c r="N16" s="11">
        <v>45608</v>
      </c>
      <c r="O16" s="10" t="s">
        <v>643</v>
      </c>
    </row>
    <row r="17" spans="1:15" x14ac:dyDescent="0.25">
      <c r="A17" s="345">
        <f t="shared" si="1"/>
        <v>16</v>
      </c>
      <c r="B17" s="11">
        <v>45600</v>
      </c>
      <c r="C17" s="10" t="s">
        <v>618</v>
      </c>
      <c r="D17" s="82" t="s">
        <v>25</v>
      </c>
      <c r="E17" s="41">
        <v>45000</v>
      </c>
      <c r="F17" s="41">
        <v>100</v>
      </c>
      <c r="G17" s="41">
        <f t="shared" si="2"/>
        <v>44900</v>
      </c>
      <c r="H17" s="15">
        <v>630</v>
      </c>
      <c r="I17" s="15">
        <f t="shared" si="0"/>
        <v>28287000</v>
      </c>
      <c r="J17" s="346" t="s">
        <v>528</v>
      </c>
      <c r="K17" s="121"/>
      <c r="L17" s="345"/>
      <c r="M17" s="15">
        <v>14000000</v>
      </c>
      <c r="N17" s="11">
        <v>45608</v>
      </c>
      <c r="O17" s="10" t="s">
        <v>644</v>
      </c>
    </row>
    <row r="18" spans="1:15" x14ac:dyDescent="0.25">
      <c r="A18" s="345">
        <f t="shared" si="1"/>
        <v>17</v>
      </c>
      <c r="B18" s="11">
        <v>45600</v>
      </c>
      <c r="C18" s="10" t="s">
        <v>619</v>
      </c>
      <c r="D18" s="82" t="s">
        <v>25</v>
      </c>
      <c r="E18" s="41">
        <v>45000</v>
      </c>
      <c r="F18" s="41">
        <v>100</v>
      </c>
      <c r="G18" s="41">
        <f t="shared" si="2"/>
        <v>44900</v>
      </c>
      <c r="H18" s="15">
        <v>630</v>
      </c>
      <c r="I18" s="15">
        <f t="shared" si="0"/>
        <v>28287000</v>
      </c>
      <c r="J18" s="346" t="s">
        <v>203</v>
      </c>
      <c r="K18" s="121"/>
      <c r="L18" s="345"/>
      <c r="M18" s="15">
        <v>8800000</v>
      </c>
      <c r="N18" s="11">
        <v>45608</v>
      </c>
      <c r="O18" s="10" t="s">
        <v>645</v>
      </c>
    </row>
    <row r="19" spans="1:15" x14ac:dyDescent="0.25">
      <c r="A19" s="345">
        <f t="shared" si="1"/>
        <v>18</v>
      </c>
      <c r="B19" s="11">
        <v>45600</v>
      </c>
      <c r="C19" s="10" t="s">
        <v>620</v>
      </c>
      <c r="D19" s="82" t="s">
        <v>25</v>
      </c>
      <c r="E19" s="41">
        <v>45000</v>
      </c>
      <c r="F19" s="41">
        <v>100</v>
      </c>
      <c r="G19" s="41">
        <f t="shared" si="2"/>
        <v>44900</v>
      </c>
      <c r="H19" s="15">
        <v>630</v>
      </c>
      <c r="I19" s="15">
        <f t="shared" si="0"/>
        <v>28287000</v>
      </c>
      <c r="J19" s="346" t="s">
        <v>203</v>
      </c>
      <c r="K19" s="121"/>
      <c r="L19" s="345"/>
      <c r="M19" s="15">
        <v>8720000</v>
      </c>
      <c r="N19" s="11">
        <v>45608</v>
      </c>
      <c r="O19" s="10" t="s">
        <v>646</v>
      </c>
    </row>
    <row r="20" spans="1:15" x14ac:dyDescent="0.25">
      <c r="A20" s="345">
        <f t="shared" si="1"/>
        <v>19</v>
      </c>
      <c r="B20" s="11">
        <v>45600</v>
      </c>
      <c r="C20" s="10" t="s">
        <v>177</v>
      </c>
      <c r="D20" s="82" t="s">
        <v>25</v>
      </c>
      <c r="E20" s="41">
        <v>45000</v>
      </c>
      <c r="F20" s="41">
        <v>100</v>
      </c>
      <c r="G20" s="41">
        <f t="shared" si="2"/>
        <v>44900</v>
      </c>
      <c r="H20" s="15">
        <v>630</v>
      </c>
      <c r="I20" s="15">
        <f t="shared" si="0"/>
        <v>28287000</v>
      </c>
      <c r="J20" s="346" t="s">
        <v>203</v>
      </c>
      <c r="K20" s="121"/>
      <c r="L20" s="345"/>
      <c r="M20" s="15">
        <v>70000000</v>
      </c>
      <c r="N20" s="11">
        <v>45610</v>
      </c>
      <c r="O20" s="10" t="s">
        <v>485</v>
      </c>
    </row>
    <row r="21" spans="1:15" x14ac:dyDescent="0.25">
      <c r="A21" s="345">
        <f t="shared" si="1"/>
        <v>20</v>
      </c>
      <c r="B21" s="11">
        <v>45600</v>
      </c>
      <c r="C21" s="10" t="s">
        <v>621</v>
      </c>
      <c r="D21" s="82" t="s">
        <v>25</v>
      </c>
      <c r="E21" s="41">
        <v>45000</v>
      </c>
      <c r="F21" s="41">
        <v>100</v>
      </c>
      <c r="G21" s="41">
        <f t="shared" si="2"/>
        <v>44900</v>
      </c>
      <c r="H21" s="15">
        <v>630</v>
      </c>
      <c r="I21" s="15">
        <f t="shared" si="0"/>
        <v>28287000</v>
      </c>
      <c r="J21" s="346" t="s">
        <v>561</v>
      </c>
      <c r="K21" s="121"/>
      <c r="L21" s="345"/>
      <c r="M21" s="15">
        <v>100283525</v>
      </c>
      <c r="N21" s="11">
        <v>45611</v>
      </c>
      <c r="O21" s="10" t="s">
        <v>600</v>
      </c>
    </row>
    <row r="22" spans="1:15" x14ac:dyDescent="0.25">
      <c r="A22" s="348">
        <f t="shared" si="1"/>
        <v>21</v>
      </c>
      <c r="B22" s="11">
        <v>45602</v>
      </c>
      <c r="C22" s="10" t="s">
        <v>632</v>
      </c>
      <c r="D22" s="82" t="s">
        <v>25</v>
      </c>
      <c r="E22" s="41">
        <v>45000</v>
      </c>
      <c r="F22" s="41">
        <v>100</v>
      </c>
      <c r="G22" s="41">
        <f t="shared" si="2"/>
        <v>44900</v>
      </c>
      <c r="H22" s="15">
        <v>630</v>
      </c>
      <c r="I22" s="15">
        <f t="shared" si="0"/>
        <v>28287000</v>
      </c>
      <c r="J22" s="349" t="s">
        <v>204</v>
      </c>
      <c r="K22" s="121"/>
      <c r="L22" s="348"/>
      <c r="M22" s="15">
        <v>11303000</v>
      </c>
      <c r="N22" s="11">
        <v>45611</v>
      </c>
      <c r="O22" s="10" t="s">
        <v>504</v>
      </c>
    </row>
    <row r="23" spans="1:15" x14ac:dyDescent="0.25">
      <c r="A23" s="348">
        <f t="shared" si="1"/>
        <v>22</v>
      </c>
      <c r="B23" s="11">
        <v>45602</v>
      </c>
      <c r="C23" s="10" t="s">
        <v>633</v>
      </c>
      <c r="D23" s="82" t="s">
        <v>25</v>
      </c>
      <c r="E23" s="41">
        <v>45000</v>
      </c>
      <c r="F23" s="41">
        <v>100</v>
      </c>
      <c r="G23" s="41">
        <f t="shared" si="2"/>
        <v>44900</v>
      </c>
      <c r="H23" s="15">
        <v>630</v>
      </c>
      <c r="I23" s="15">
        <f t="shared" si="0"/>
        <v>28287000</v>
      </c>
      <c r="J23" s="349" t="s">
        <v>204</v>
      </c>
      <c r="K23" s="121"/>
      <c r="L23" s="348"/>
      <c r="M23" s="15">
        <v>26000000</v>
      </c>
      <c r="N23" s="11">
        <v>45611</v>
      </c>
      <c r="O23" s="10" t="s">
        <v>485</v>
      </c>
    </row>
    <row r="24" spans="1:15" x14ac:dyDescent="0.25">
      <c r="A24" s="348">
        <f t="shared" si="1"/>
        <v>23</v>
      </c>
      <c r="B24" s="11">
        <v>45602</v>
      </c>
      <c r="C24" s="10" t="s">
        <v>429</v>
      </c>
      <c r="D24" s="82" t="s">
        <v>25</v>
      </c>
      <c r="E24" s="41">
        <v>45000</v>
      </c>
      <c r="F24" s="41">
        <v>100</v>
      </c>
      <c r="G24" s="41">
        <f t="shared" si="2"/>
        <v>44900</v>
      </c>
      <c r="H24" s="15">
        <v>630</v>
      </c>
      <c r="I24" s="15">
        <f t="shared" si="0"/>
        <v>28287000</v>
      </c>
      <c r="J24" s="349" t="s">
        <v>204</v>
      </c>
      <c r="K24" s="121"/>
      <c r="L24" s="348"/>
      <c r="M24" s="15">
        <v>17000000</v>
      </c>
      <c r="N24" s="11">
        <v>45616</v>
      </c>
      <c r="O24" s="10" t="s">
        <v>485</v>
      </c>
    </row>
    <row r="25" spans="1:15" x14ac:dyDescent="0.25">
      <c r="A25" s="348">
        <f t="shared" si="1"/>
        <v>24</v>
      </c>
      <c r="B25" s="11">
        <v>45602</v>
      </c>
      <c r="C25" s="10" t="s">
        <v>634</v>
      </c>
      <c r="D25" s="82" t="s">
        <v>25</v>
      </c>
      <c r="E25" s="41">
        <v>45000</v>
      </c>
      <c r="F25" s="41">
        <v>100</v>
      </c>
      <c r="G25" s="41">
        <f t="shared" si="2"/>
        <v>44900</v>
      </c>
      <c r="H25" s="15">
        <v>630</v>
      </c>
      <c r="I25" s="15">
        <f t="shared" si="0"/>
        <v>28287000</v>
      </c>
      <c r="J25" s="349" t="s">
        <v>204</v>
      </c>
      <c r="K25" s="121"/>
      <c r="L25" s="348"/>
      <c r="M25" s="15">
        <v>21600000</v>
      </c>
      <c r="N25" s="11">
        <v>45616</v>
      </c>
      <c r="O25" s="10" t="s">
        <v>600</v>
      </c>
    </row>
    <row r="26" spans="1:15" x14ac:dyDescent="0.25">
      <c r="A26" s="348">
        <f t="shared" si="1"/>
        <v>25</v>
      </c>
      <c r="B26" s="11">
        <v>45602</v>
      </c>
      <c r="C26" s="10" t="s">
        <v>408</v>
      </c>
      <c r="D26" s="82" t="s">
        <v>25</v>
      </c>
      <c r="E26" s="41">
        <v>45000</v>
      </c>
      <c r="F26" s="41">
        <v>100</v>
      </c>
      <c r="G26" s="41">
        <f t="shared" si="2"/>
        <v>44900</v>
      </c>
      <c r="H26" s="15">
        <v>630</v>
      </c>
      <c r="I26" s="15">
        <f t="shared" si="0"/>
        <v>28287000</v>
      </c>
      <c r="J26" s="349" t="s">
        <v>204</v>
      </c>
      <c r="K26" s="121"/>
      <c r="L26" s="348"/>
      <c r="M26" s="15">
        <v>30000000</v>
      </c>
      <c r="N26" s="11">
        <v>45617</v>
      </c>
      <c r="O26" s="10" t="s">
        <v>482</v>
      </c>
    </row>
    <row r="27" spans="1:15" x14ac:dyDescent="0.25">
      <c r="A27" s="355">
        <f t="shared" si="1"/>
        <v>26</v>
      </c>
      <c r="B27" s="11">
        <v>45613</v>
      </c>
      <c r="C27" s="10" t="s">
        <v>411</v>
      </c>
      <c r="D27" s="82" t="s">
        <v>25</v>
      </c>
      <c r="E27" s="41">
        <v>45000</v>
      </c>
      <c r="F27" s="41">
        <v>100</v>
      </c>
      <c r="G27" s="41">
        <f t="shared" si="2"/>
        <v>44900</v>
      </c>
      <c r="H27" s="15">
        <v>630</v>
      </c>
      <c r="I27" s="15">
        <f t="shared" si="0"/>
        <v>28287000</v>
      </c>
      <c r="J27" s="356" t="s">
        <v>561</v>
      </c>
      <c r="K27" s="121"/>
      <c r="L27" s="355"/>
      <c r="M27" s="15">
        <v>30000000</v>
      </c>
      <c r="N27" s="11">
        <v>45617</v>
      </c>
      <c r="O27" s="10" t="s">
        <v>485</v>
      </c>
    </row>
    <row r="28" spans="1:15" x14ac:dyDescent="0.25">
      <c r="A28" s="355">
        <f t="shared" si="1"/>
        <v>27</v>
      </c>
      <c r="B28" s="11">
        <v>45613</v>
      </c>
      <c r="C28" s="10" t="s">
        <v>648</v>
      </c>
      <c r="D28" s="82" t="s">
        <v>25</v>
      </c>
      <c r="E28" s="41">
        <v>45000</v>
      </c>
      <c r="F28" s="41">
        <v>100</v>
      </c>
      <c r="G28" s="41">
        <f t="shared" si="2"/>
        <v>44900</v>
      </c>
      <c r="H28" s="15">
        <v>630</v>
      </c>
      <c r="I28" s="15">
        <f t="shared" si="0"/>
        <v>28287000</v>
      </c>
      <c r="J28" s="356" t="s">
        <v>561</v>
      </c>
      <c r="K28" s="121"/>
      <c r="L28" s="355"/>
      <c r="M28" s="15">
        <v>60000000</v>
      </c>
      <c r="N28" s="11">
        <v>45617</v>
      </c>
      <c r="O28" s="10" t="s">
        <v>482</v>
      </c>
    </row>
    <row r="29" spans="1:15" x14ac:dyDescent="0.25">
      <c r="A29" s="355">
        <f t="shared" si="1"/>
        <v>28</v>
      </c>
      <c r="B29" s="11">
        <v>45613</v>
      </c>
      <c r="C29" s="10" t="s">
        <v>544</v>
      </c>
      <c r="D29" s="82" t="s">
        <v>25</v>
      </c>
      <c r="E29" s="41">
        <v>45000</v>
      </c>
      <c r="F29" s="41">
        <v>100</v>
      </c>
      <c r="G29" s="41">
        <f t="shared" si="2"/>
        <v>44900</v>
      </c>
      <c r="H29" s="15">
        <v>630</v>
      </c>
      <c r="I29" s="15">
        <f t="shared" si="0"/>
        <v>28287000</v>
      </c>
      <c r="J29" s="356" t="s">
        <v>561</v>
      </c>
      <c r="K29" s="121"/>
      <c r="L29" s="355"/>
      <c r="M29" s="15">
        <v>35500000</v>
      </c>
      <c r="N29" s="11">
        <v>45617</v>
      </c>
      <c r="O29" s="10" t="s">
        <v>504</v>
      </c>
    </row>
    <row r="30" spans="1:15" x14ac:dyDescent="0.25">
      <c r="A30" s="355">
        <f t="shared" si="1"/>
        <v>29</v>
      </c>
      <c r="B30" s="11">
        <v>45613</v>
      </c>
      <c r="C30" s="10" t="s">
        <v>562</v>
      </c>
      <c r="D30" s="82" t="s">
        <v>25</v>
      </c>
      <c r="E30" s="41">
        <v>45000</v>
      </c>
      <c r="F30" s="41">
        <v>100</v>
      </c>
      <c r="G30" s="41">
        <f t="shared" si="2"/>
        <v>44900</v>
      </c>
      <c r="H30" s="15">
        <v>630</v>
      </c>
      <c r="I30" s="15">
        <f t="shared" si="0"/>
        <v>28287000</v>
      </c>
      <c r="J30" s="356" t="s">
        <v>561</v>
      </c>
      <c r="K30" s="121"/>
      <c r="L30" s="355"/>
      <c r="M30" s="15">
        <v>10000000</v>
      </c>
      <c r="N30" s="11">
        <v>45617</v>
      </c>
      <c r="O30" s="10" t="s">
        <v>659</v>
      </c>
    </row>
    <row r="31" spans="1:15" x14ac:dyDescent="0.25">
      <c r="A31" s="355">
        <f t="shared" si="1"/>
        <v>30</v>
      </c>
      <c r="B31" s="11">
        <v>45613</v>
      </c>
      <c r="C31" s="10" t="s">
        <v>563</v>
      </c>
      <c r="D31" s="82" t="s">
        <v>25</v>
      </c>
      <c r="E31" s="41">
        <v>45000</v>
      </c>
      <c r="F31" s="41">
        <v>100</v>
      </c>
      <c r="G31" s="41">
        <f t="shared" si="2"/>
        <v>44900</v>
      </c>
      <c r="H31" s="15">
        <v>630</v>
      </c>
      <c r="I31" s="15">
        <f t="shared" si="0"/>
        <v>28287000</v>
      </c>
      <c r="J31" s="356" t="s">
        <v>561</v>
      </c>
      <c r="K31" s="121"/>
      <c r="L31" s="355"/>
      <c r="M31" s="15">
        <v>20000000</v>
      </c>
      <c r="N31" s="11">
        <v>45617</v>
      </c>
      <c r="O31" s="10" t="s">
        <v>482</v>
      </c>
    </row>
    <row r="32" spans="1:15" x14ac:dyDescent="0.25">
      <c r="A32" s="355">
        <f t="shared" si="1"/>
        <v>31</v>
      </c>
      <c r="B32" s="11">
        <v>45613</v>
      </c>
      <c r="C32" s="10" t="s">
        <v>649</v>
      </c>
      <c r="D32" s="82" t="s">
        <v>25</v>
      </c>
      <c r="E32" s="41">
        <v>45000</v>
      </c>
      <c r="F32" s="41">
        <v>100</v>
      </c>
      <c r="G32" s="41">
        <f t="shared" si="2"/>
        <v>44900</v>
      </c>
      <c r="H32" s="15">
        <v>630</v>
      </c>
      <c r="I32" s="15">
        <f t="shared" si="0"/>
        <v>28287000</v>
      </c>
      <c r="J32" s="356" t="s">
        <v>673</v>
      </c>
      <c r="K32" s="121"/>
      <c r="L32" s="355"/>
      <c r="M32" s="15">
        <v>100000000</v>
      </c>
      <c r="N32" s="11">
        <v>45618</v>
      </c>
      <c r="O32" s="10" t="s">
        <v>504</v>
      </c>
    </row>
    <row r="33" spans="1:15" x14ac:dyDescent="0.25">
      <c r="A33" s="355">
        <f t="shared" si="1"/>
        <v>32</v>
      </c>
      <c r="B33" s="11">
        <v>45613</v>
      </c>
      <c r="C33" s="10" t="s">
        <v>650</v>
      </c>
      <c r="D33" s="82" t="s">
        <v>25</v>
      </c>
      <c r="E33" s="41">
        <v>45000</v>
      </c>
      <c r="F33" s="41">
        <v>100</v>
      </c>
      <c r="G33" s="41">
        <f t="shared" si="2"/>
        <v>44900</v>
      </c>
      <c r="H33" s="15">
        <v>630</v>
      </c>
      <c r="I33" s="15">
        <f t="shared" si="0"/>
        <v>28287000</v>
      </c>
      <c r="J33" s="356" t="s">
        <v>676</v>
      </c>
      <c r="K33" s="121"/>
      <c r="L33" s="355"/>
      <c r="M33" s="15">
        <v>28730000</v>
      </c>
      <c r="N33" s="11">
        <v>45622</v>
      </c>
      <c r="O33" s="10" t="s">
        <v>482</v>
      </c>
    </row>
    <row r="34" spans="1:15" x14ac:dyDescent="0.25">
      <c r="A34" s="355">
        <f t="shared" si="1"/>
        <v>33</v>
      </c>
      <c r="B34" s="11">
        <v>45613</v>
      </c>
      <c r="C34" s="10" t="s">
        <v>429</v>
      </c>
      <c r="D34" s="82" t="s">
        <v>25</v>
      </c>
      <c r="E34" s="41">
        <v>45000</v>
      </c>
      <c r="F34" s="41">
        <v>100</v>
      </c>
      <c r="G34" s="41">
        <f t="shared" si="2"/>
        <v>44900</v>
      </c>
      <c r="H34" s="15">
        <v>630</v>
      </c>
      <c r="I34" s="15">
        <f t="shared" si="0"/>
        <v>28287000</v>
      </c>
      <c r="J34" s="356" t="s">
        <v>676</v>
      </c>
      <c r="K34" s="121"/>
      <c r="L34" s="355"/>
      <c r="M34" s="15">
        <v>88500000</v>
      </c>
      <c r="N34" s="11">
        <v>45622</v>
      </c>
      <c r="O34" s="10" t="s">
        <v>504</v>
      </c>
    </row>
    <row r="35" spans="1:15" x14ac:dyDescent="0.25">
      <c r="A35" s="355">
        <f t="shared" si="1"/>
        <v>34</v>
      </c>
      <c r="B35" s="11">
        <v>45613</v>
      </c>
      <c r="C35" s="10" t="s">
        <v>651</v>
      </c>
      <c r="D35" s="82" t="s">
        <v>25</v>
      </c>
      <c r="E35" s="41">
        <v>45000</v>
      </c>
      <c r="F35" s="41">
        <v>100</v>
      </c>
      <c r="G35" s="41">
        <f t="shared" si="2"/>
        <v>44900</v>
      </c>
      <c r="H35" s="15">
        <v>630</v>
      </c>
      <c r="I35" s="15">
        <f t="shared" si="0"/>
        <v>28287000</v>
      </c>
      <c r="J35" s="356" t="s">
        <v>555</v>
      </c>
      <c r="K35" s="121"/>
      <c r="L35" s="355"/>
      <c r="M35" s="15">
        <v>15328025</v>
      </c>
      <c r="N35" s="11">
        <v>45623</v>
      </c>
      <c r="O35" s="10" t="s">
        <v>482</v>
      </c>
    </row>
    <row r="36" spans="1:15" x14ac:dyDescent="0.25">
      <c r="A36" s="355">
        <f t="shared" si="1"/>
        <v>35</v>
      </c>
      <c r="B36" s="11">
        <v>45613</v>
      </c>
      <c r="C36" s="10" t="s">
        <v>652</v>
      </c>
      <c r="D36" s="82" t="s">
        <v>25</v>
      </c>
      <c r="E36" s="41">
        <v>45000</v>
      </c>
      <c r="F36" s="41">
        <v>758</v>
      </c>
      <c r="G36" s="41">
        <f t="shared" si="2"/>
        <v>44242</v>
      </c>
      <c r="H36" s="15">
        <v>630</v>
      </c>
      <c r="I36" s="15">
        <f t="shared" si="0"/>
        <v>27872460</v>
      </c>
      <c r="J36" s="356" t="s">
        <v>681</v>
      </c>
      <c r="K36" s="121"/>
      <c r="L36" s="355"/>
      <c r="M36" s="15">
        <v>39119975</v>
      </c>
      <c r="N36" s="11">
        <v>45631</v>
      </c>
      <c r="O36" s="10" t="s">
        <v>710</v>
      </c>
    </row>
    <row r="37" spans="1:15" x14ac:dyDescent="0.25">
      <c r="A37" s="359">
        <f t="shared" si="1"/>
        <v>36</v>
      </c>
      <c r="B37" s="11">
        <v>45617</v>
      </c>
      <c r="C37" s="10" t="s">
        <v>615</v>
      </c>
      <c r="D37" s="82" t="s">
        <v>25</v>
      </c>
      <c r="E37" s="41">
        <v>45000</v>
      </c>
      <c r="F37" s="41">
        <v>100</v>
      </c>
      <c r="G37" s="41">
        <f t="shared" si="2"/>
        <v>44900</v>
      </c>
      <c r="H37" s="15">
        <v>630</v>
      </c>
      <c r="I37" s="15">
        <f t="shared" si="0"/>
        <v>28287000</v>
      </c>
      <c r="J37" s="360" t="s">
        <v>204</v>
      </c>
      <c r="K37" s="121"/>
      <c r="L37" s="359"/>
      <c r="M37" s="15">
        <v>10450000</v>
      </c>
      <c r="N37" s="11">
        <v>45631</v>
      </c>
      <c r="O37" s="10" t="s">
        <v>712</v>
      </c>
    </row>
    <row r="38" spans="1:15" x14ac:dyDescent="0.25">
      <c r="A38" s="359">
        <f t="shared" si="1"/>
        <v>37</v>
      </c>
      <c r="B38" s="11">
        <v>45617</v>
      </c>
      <c r="C38" s="10" t="s">
        <v>660</v>
      </c>
      <c r="D38" s="82" t="s">
        <v>25</v>
      </c>
      <c r="E38" s="41">
        <v>45000</v>
      </c>
      <c r="F38" s="41">
        <v>100</v>
      </c>
      <c r="G38" s="41">
        <f t="shared" si="2"/>
        <v>44900</v>
      </c>
      <c r="H38" s="15">
        <v>630</v>
      </c>
      <c r="I38" s="15">
        <f t="shared" si="0"/>
        <v>28287000</v>
      </c>
      <c r="J38" s="360" t="s">
        <v>204</v>
      </c>
      <c r="K38" s="121"/>
      <c r="L38" s="359"/>
      <c r="M38" s="15">
        <v>4500000</v>
      </c>
      <c r="N38" s="11">
        <v>45631</v>
      </c>
      <c r="O38" s="10" t="s">
        <v>711</v>
      </c>
    </row>
    <row r="39" spans="1:15" x14ac:dyDescent="0.25">
      <c r="A39" s="359">
        <f t="shared" si="1"/>
        <v>38</v>
      </c>
      <c r="B39" s="11">
        <v>45617</v>
      </c>
      <c r="C39" s="10" t="s">
        <v>661</v>
      </c>
      <c r="D39" s="82" t="s">
        <v>25</v>
      </c>
      <c r="E39" s="41">
        <v>45000</v>
      </c>
      <c r="F39" s="41">
        <v>100</v>
      </c>
      <c r="G39" s="41">
        <f t="shared" si="2"/>
        <v>44900</v>
      </c>
      <c r="H39" s="15">
        <v>630</v>
      </c>
      <c r="I39" s="15">
        <f t="shared" si="0"/>
        <v>28287000</v>
      </c>
      <c r="J39" s="360" t="s">
        <v>204</v>
      </c>
      <c r="K39" s="121"/>
      <c r="L39" s="359"/>
      <c r="M39" s="15">
        <v>2800000</v>
      </c>
      <c r="N39" s="11">
        <v>45631</v>
      </c>
      <c r="O39" s="10" t="s">
        <v>712</v>
      </c>
    </row>
    <row r="40" spans="1:15" x14ac:dyDescent="0.25">
      <c r="A40" s="359">
        <f t="shared" si="1"/>
        <v>39</v>
      </c>
      <c r="B40" s="11">
        <v>45617</v>
      </c>
      <c r="C40" s="10" t="s">
        <v>662</v>
      </c>
      <c r="D40" s="82" t="s">
        <v>25</v>
      </c>
      <c r="E40" s="41">
        <v>45000</v>
      </c>
      <c r="F40" s="41">
        <v>100</v>
      </c>
      <c r="G40" s="41">
        <f t="shared" si="2"/>
        <v>44900</v>
      </c>
      <c r="H40" s="15">
        <v>630</v>
      </c>
      <c r="I40" s="15">
        <f t="shared" si="0"/>
        <v>28287000</v>
      </c>
      <c r="J40" s="360" t="s">
        <v>203</v>
      </c>
      <c r="K40" s="121"/>
      <c r="L40" s="359"/>
      <c r="M40" s="15">
        <v>8500000</v>
      </c>
      <c r="N40" s="11">
        <v>45632</v>
      </c>
      <c r="O40" s="10" t="s">
        <v>485</v>
      </c>
    </row>
    <row r="41" spans="1:15" x14ac:dyDescent="0.25">
      <c r="A41" s="359">
        <f t="shared" si="1"/>
        <v>40</v>
      </c>
      <c r="B41" s="11">
        <v>45617</v>
      </c>
      <c r="C41" s="10" t="s">
        <v>663</v>
      </c>
      <c r="D41" s="82" t="s">
        <v>25</v>
      </c>
      <c r="E41" s="41">
        <v>45000</v>
      </c>
      <c r="F41" s="41">
        <v>100</v>
      </c>
      <c r="G41" s="41">
        <f t="shared" si="2"/>
        <v>44900</v>
      </c>
      <c r="H41" s="15">
        <v>630</v>
      </c>
      <c r="I41" s="15">
        <f t="shared" si="0"/>
        <v>28287000</v>
      </c>
      <c r="J41" s="360" t="s">
        <v>204</v>
      </c>
      <c r="K41" s="121"/>
      <c r="L41" s="359"/>
      <c r="M41" s="15">
        <v>50000000</v>
      </c>
      <c r="N41" s="11">
        <v>45632</v>
      </c>
      <c r="O41" s="10" t="s">
        <v>482</v>
      </c>
    </row>
    <row r="42" spans="1:15" x14ac:dyDescent="0.25">
      <c r="A42" s="374">
        <f t="shared" si="1"/>
        <v>41</v>
      </c>
      <c r="B42" s="11">
        <v>45629</v>
      </c>
      <c r="C42" s="10" t="s">
        <v>688</v>
      </c>
      <c r="D42" s="82" t="s">
        <v>25</v>
      </c>
      <c r="E42" s="41">
        <v>45000</v>
      </c>
      <c r="F42" s="41">
        <v>100</v>
      </c>
      <c r="G42" s="41">
        <f t="shared" si="2"/>
        <v>44900</v>
      </c>
      <c r="H42" s="15">
        <v>660</v>
      </c>
      <c r="I42" s="15">
        <f t="shared" si="0"/>
        <v>29634000</v>
      </c>
      <c r="J42" s="373" t="s">
        <v>204</v>
      </c>
      <c r="K42" s="121"/>
      <c r="L42" s="371"/>
      <c r="M42" s="15">
        <v>16000000</v>
      </c>
      <c r="N42" s="11">
        <v>45632</v>
      </c>
      <c r="O42" s="10" t="s">
        <v>600</v>
      </c>
    </row>
    <row r="43" spans="1:15" x14ac:dyDescent="0.25">
      <c r="A43" s="374">
        <f t="shared" si="1"/>
        <v>42</v>
      </c>
      <c r="B43" s="11">
        <v>45629</v>
      </c>
      <c r="C43" s="10" t="s">
        <v>689</v>
      </c>
      <c r="D43" s="82" t="s">
        <v>25</v>
      </c>
      <c r="E43" s="41">
        <v>45000</v>
      </c>
      <c r="F43" s="41">
        <v>100</v>
      </c>
      <c r="G43" s="41">
        <f t="shared" si="2"/>
        <v>44900</v>
      </c>
      <c r="H43" s="15">
        <v>660</v>
      </c>
      <c r="I43" s="15">
        <f t="shared" si="0"/>
        <v>29634000</v>
      </c>
      <c r="J43" s="377" t="s">
        <v>204</v>
      </c>
      <c r="K43" s="121"/>
      <c r="L43" s="371"/>
      <c r="M43" s="15">
        <v>14760000</v>
      </c>
      <c r="N43" s="11">
        <v>45632</v>
      </c>
      <c r="O43" s="10" t="s">
        <v>504</v>
      </c>
    </row>
    <row r="44" spans="1:15" x14ac:dyDescent="0.25">
      <c r="A44" s="374">
        <f t="shared" si="1"/>
        <v>43</v>
      </c>
      <c r="B44" s="11">
        <v>45629</v>
      </c>
      <c r="C44" s="10" t="s">
        <v>690</v>
      </c>
      <c r="D44" s="82" t="s">
        <v>25</v>
      </c>
      <c r="E44" s="41">
        <v>45000</v>
      </c>
      <c r="F44" s="41">
        <v>100</v>
      </c>
      <c r="G44" s="41">
        <f t="shared" si="2"/>
        <v>44900</v>
      </c>
      <c r="H44" s="15">
        <v>660</v>
      </c>
      <c r="I44" s="15">
        <f t="shared" si="0"/>
        <v>29634000</v>
      </c>
      <c r="J44" s="377" t="s">
        <v>204</v>
      </c>
      <c r="K44" s="121"/>
      <c r="L44" s="371"/>
      <c r="M44" s="15">
        <v>22000000</v>
      </c>
      <c r="N44" s="11">
        <v>45635</v>
      </c>
      <c r="O44" s="10" t="s">
        <v>504</v>
      </c>
    </row>
    <row r="45" spans="1:15" x14ac:dyDescent="0.25">
      <c r="A45" s="374">
        <f t="shared" si="1"/>
        <v>44</v>
      </c>
      <c r="B45" s="11">
        <v>45629</v>
      </c>
      <c r="C45" s="10" t="s">
        <v>691</v>
      </c>
      <c r="D45" s="82" t="s">
        <v>25</v>
      </c>
      <c r="E45" s="41">
        <v>45000</v>
      </c>
      <c r="F45" s="41">
        <v>100</v>
      </c>
      <c r="G45" s="41">
        <f t="shared" si="2"/>
        <v>44900</v>
      </c>
      <c r="H45" s="15">
        <v>660</v>
      </c>
      <c r="I45" s="15">
        <f t="shared" si="0"/>
        <v>29634000</v>
      </c>
      <c r="J45" s="377" t="s">
        <v>204</v>
      </c>
      <c r="K45" s="121"/>
      <c r="L45" s="371"/>
      <c r="M45" s="15">
        <v>3250000</v>
      </c>
      <c r="N45" s="11">
        <v>45635</v>
      </c>
      <c r="O45" s="10" t="s">
        <v>600</v>
      </c>
    </row>
    <row r="46" spans="1:15" x14ac:dyDescent="0.25">
      <c r="A46" s="374">
        <f t="shared" si="1"/>
        <v>45</v>
      </c>
      <c r="B46" s="11">
        <v>45629</v>
      </c>
      <c r="C46" s="10" t="s">
        <v>692</v>
      </c>
      <c r="D46" s="82" t="s">
        <v>25</v>
      </c>
      <c r="E46" s="41">
        <v>45000</v>
      </c>
      <c r="F46" s="41">
        <v>100</v>
      </c>
      <c r="G46" s="41">
        <f t="shared" si="2"/>
        <v>44900</v>
      </c>
      <c r="H46" s="15">
        <v>660</v>
      </c>
      <c r="I46" s="15">
        <f t="shared" si="0"/>
        <v>29634000</v>
      </c>
      <c r="J46" s="377" t="s">
        <v>204</v>
      </c>
      <c r="K46" s="121"/>
      <c r="L46" s="371"/>
      <c r="M46" s="15">
        <v>48000000</v>
      </c>
      <c r="N46" s="11">
        <v>45635</v>
      </c>
      <c r="O46" s="10" t="s">
        <v>485</v>
      </c>
    </row>
    <row r="47" spans="1:15" x14ac:dyDescent="0.25">
      <c r="A47" s="374">
        <f t="shared" si="1"/>
        <v>46</v>
      </c>
      <c r="B47" s="11">
        <v>45629</v>
      </c>
      <c r="C47" s="10" t="s">
        <v>693</v>
      </c>
      <c r="D47" s="82" t="s">
        <v>25</v>
      </c>
      <c r="E47" s="41">
        <v>45000</v>
      </c>
      <c r="F47" s="41">
        <v>100</v>
      </c>
      <c r="G47" s="41">
        <f t="shared" si="2"/>
        <v>44900</v>
      </c>
      <c r="H47" s="15">
        <v>660</v>
      </c>
      <c r="I47" s="15">
        <f t="shared" si="0"/>
        <v>29634000</v>
      </c>
      <c r="J47" s="377" t="s">
        <v>204</v>
      </c>
      <c r="K47" s="121"/>
      <c r="L47" s="371"/>
      <c r="M47" s="15">
        <v>30000000</v>
      </c>
      <c r="N47" s="11">
        <v>45637</v>
      </c>
      <c r="O47" s="10" t="s">
        <v>485</v>
      </c>
    </row>
    <row r="48" spans="1:15" x14ac:dyDescent="0.25">
      <c r="A48" s="374">
        <f t="shared" si="1"/>
        <v>47</v>
      </c>
      <c r="B48" s="11">
        <v>45629</v>
      </c>
      <c r="C48" s="10" t="s">
        <v>694</v>
      </c>
      <c r="D48" s="82" t="s">
        <v>25</v>
      </c>
      <c r="E48" s="41">
        <v>45000</v>
      </c>
      <c r="F48" s="41">
        <v>100</v>
      </c>
      <c r="G48" s="41">
        <f t="shared" si="2"/>
        <v>44900</v>
      </c>
      <c r="H48" s="15">
        <v>660</v>
      </c>
      <c r="I48" s="15">
        <f t="shared" si="0"/>
        <v>29634000</v>
      </c>
      <c r="J48" s="377" t="s">
        <v>204</v>
      </c>
      <c r="K48" s="121"/>
      <c r="L48" s="371"/>
      <c r="M48" s="15">
        <v>20900000</v>
      </c>
      <c r="N48" s="11">
        <v>45638</v>
      </c>
      <c r="O48" s="10" t="s">
        <v>482</v>
      </c>
    </row>
    <row r="49" spans="1:15" x14ac:dyDescent="0.25">
      <c r="A49" s="374">
        <f t="shared" si="1"/>
        <v>48</v>
      </c>
      <c r="B49" s="11">
        <v>45629</v>
      </c>
      <c r="C49" s="10" t="s">
        <v>695</v>
      </c>
      <c r="D49" s="82" t="s">
        <v>25</v>
      </c>
      <c r="E49" s="41">
        <v>45000</v>
      </c>
      <c r="F49" s="41">
        <v>100</v>
      </c>
      <c r="G49" s="41">
        <f t="shared" si="2"/>
        <v>44900</v>
      </c>
      <c r="H49" s="15">
        <v>660</v>
      </c>
      <c r="I49" s="15">
        <f t="shared" si="0"/>
        <v>29634000</v>
      </c>
      <c r="J49" s="377" t="s">
        <v>204</v>
      </c>
      <c r="K49" s="121"/>
      <c r="L49" s="371"/>
      <c r="M49" s="15">
        <v>100000000</v>
      </c>
      <c r="N49" s="11">
        <v>45638</v>
      </c>
      <c r="O49" s="10" t="s">
        <v>482</v>
      </c>
    </row>
    <row r="50" spans="1:15" x14ac:dyDescent="0.25">
      <c r="A50" s="374">
        <f t="shared" si="1"/>
        <v>49</v>
      </c>
      <c r="B50" s="11">
        <v>45629</v>
      </c>
      <c r="C50" s="10" t="s">
        <v>696</v>
      </c>
      <c r="D50" s="82" t="s">
        <v>25</v>
      </c>
      <c r="E50" s="41">
        <v>45000</v>
      </c>
      <c r="F50" s="41">
        <v>100</v>
      </c>
      <c r="G50" s="41">
        <f t="shared" si="2"/>
        <v>44900</v>
      </c>
      <c r="H50" s="15">
        <v>660</v>
      </c>
      <c r="I50" s="15">
        <f t="shared" si="0"/>
        <v>29634000</v>
      </c>
      <c r="J50" s="377" t="s">
        <v>143</v>
      </c>
      <c r="K50" s="121"/>
      <c r="L50" s="371"/>
      <c r="M50" s="15">
        <v>1000000</v>
      </c>
      <c r="N50" s="11">
        <v>45646</v>
      </c>
      <c r="O50" s="10" t="s">
        <v>745</v>
      </c>
    </row>
    <row r="51" spans="1:15" x14ac:dyDescent="0.25">
      <c r="A51" s="374">
        <f t="shared" si="1"/>
        <v>50</v>
      </c>
      <c r="B51" s="11">
        <v>45629</v>
      </c>
      <c r="C51" s="10" t="s">
        <v>697</v>
      </c>
      <c r="D51" s="82" t="s">
        <v>25</v>
      </c>
      <c r="E51" s="41">
        <v>45000</v>
      </c>
      <c r="F51" s="41">
        <v>100</v>
      </c>
      <c r="G51" s="41">
        <f t="shared" si="2"/>
        <v>44900</v>
      </c>
      <c r="H51" s="15">
        <v>660</v>
      </c>
      <c r="I51" s="15">
        <f t="shared" si="0"/>
        <v>29634000</v>
      </c>
      <c r="J51" s="377" t="s">
        <v>204</v>
      </c>
      <c r="K51" s="121"/>
      <c r="L51" s="371"/>
      <c r="M51" s="15">
        <v>20700000</v>
      </c>
      <c r="N51" s="11">
        <v>45647</v>
      </c>
      <c r="O51" s="10" t="s">
        <v>600</v>
      </c>
    </row>
    <row r="52" spans="1:15" x14ac:dyDescent="0.25">
      <c r="A52" s="374">
        <f t="shared" si="1"/>
        <v>51</v>
      </c>
      <c r="B52" s="11">
        <v>45629</v>
      </c>
      <c r="C52" s="10" t="s">
        <v>698</v>
      </c>
      <c r="D52" s="83" t="s">
        <v>27</v>
      </c>
      <c r="E52" s="41">
        <v>45000</v>
      </c>
      <c r="F52" s="41">
        <v>100</v>
      </c>
      <c r="G52" s="41">
        <f t="shared" si="2"/>
        <v>44900</v>
      </c>
      <c r="H52" s="15">
        <v>630</v>
      </c>
      <c r="I52" s="15">
        <f t="shared" si="0"/>
        <v>28287000</v>
      </c>
      <c r="J52" s="377" t="s">
        <v>704</v>
      </c>
      <c r="K52" s="121"/>
      <c r="L52" s="374"/>
      <c r="M52" s="15">
        <v>50000000</v>
      </c>
      <c r="N52" s="11">
        <v>45649</v>
      </c>
      <c r="O52" s="10" t="s">
        <v>482</v>
      </c>
    </row>
    <row r="53" spans="1:15" x14ac:dyDescent="0.25">
      <c r="A53" s="374">
        <f t="shared" si="1"/>
        <v>52</v>
      </c>
      <c r="B53" s="11">
        <v>45629</v>
      </c>
      <c r="C53" s="10" t="s">
        <v>699</v>
      </c>
      <c r="D53" s="83" t="s">
        <v>27</v>
      </c>
      <c r="E53" s="41">
        <v>45000</v>
      </c>
      <c r="F53" s="41">
        <v>100</v>
      </c>
      <c r="G53" s="41">
        <f t="shared" si="2"/>
        <v>44900</v>
      </c>
      <c r="H53" s="15">
        <v>630</v>
      </c>
      <c r="I53" s="15">
        <f t="shared" si="0"/>
        <v>28287000</v>
      </c>
      <c r="J53" s="377" t="s">
        <v>203</v>
      </c>
      <c r="K53" s="121"/>
      <c r="L53" s="374"/>
      <c r="M53" s="15">
        <v>50000000</v>
      </c>
      <c r="N53" s="11">
        <v>45649</v>
      </c>
      <c r="O53" s="10" t="s">
        <v>482</v>
      </c>
    </row>
    <row r="54" spans="1:15" x14ac:dyDescent="0.25">
      <c r="A54" s="374">
        <f t="shared" si="1"/>
        <v>53</v>
      </c>
      <c r="B54" s="11">
        <v>45629</v>
      </c>
      <c r="C54" s="10" t="s">
        <v>700</v>
      </c>
      <c r="D54" s="83" t="s">
        <v>27</v>
      </c>
      <c r="E54" s="41">
        <v>45000</v>
      </c>
      <c r="F54" s="41">
        <v>100</v>
      </c>
      <c r="G54" s="41">
        <f t="shared" si="2"/>
        <v>44900</v>
      </c>
      <c r="H54" s="15">
        <v>630</v>
      </c>
      <c r="I54" s="15">
        <f t="shared" si="0"/>
        <v>28287000</v>
      </c>
      <c r="J54" s="377" t="s">
        <v>717</v>
      </c>
      <c r="K54" s="121"/>
      <c r="L54" s="374"/>
      <c r="M54" s="15">
        <v>50000000</v>
      </c>
      <c r="N54" s="11">
        <v>45649</v>
      </c>
      <c r="O54" s="10" t="s">
        <v>482</v>
      </c>
    </row>
    <row r="55" spans="1:15" x14ac:dyDescent="0.25">
      <c r="A55" s="374">
        <f t="shared" si="1"/>
        <v>54</v>
      </c>
      <c r="B55" s="11">
        <v>45629</v>
      </c>
      <c r="C55" s="10" t="s">
        <v>701</v>
      </c>
      <c r="D55" s="83" t="s">
        <v>27</v>
      </c>
      <c r="E55" s="41">
        <v>45000</v>
      </c>
      <c r="F55" s="41">
        <v>100</v>
      </c>
      <c r="G55" s="41">
        <f t="shared" si="2"/>
        <v>44900</v>
      </c>
      <c r="H55" s="15">
        <v>630</v>
      </c>
      <c r="I55" s="15">
        <f t="shared" si="0"/>
        <v>28287000</v>
      </c>
      <c r="J55" s="377" t="s">
        <v>717</v>
      </c>
      <c r="K55" s="121"/>
      <c r="L55" s="374"/>
      <c r="M55" s="15">
        <v>50000000</v>
      </c>
      <c r="N55" s="11">
        <v>45649</v>
      </c>
      <c r="O55" s="10" t="s">
        <v>482</v>
      </c>
    </row>
    <row r="56" spans="1:15" x14ac:dyDescent="0.25">
      <c r="A56" s="374">
        <f t="shared" si="1"/>
        <v>55</v>
      </c>
      <c r="B56" s="11">
        <v>45629</v>
      </c>
      <c r="C56" s="10" t="s">
        <v>244</v>
      </c>
      <c r="D56" s="83" t="s">
        <v>27</v>
      </c>
      <c r="E56" s="41">
        <v>45000</v>
      </c>
      <c r="F56" s="41">
        <v>100</v>
      </c>
      <c r="G56" s="41">
        <f t="shared" si="2"/>
        <v>44900</v>
      </c>
      <c r="H56" s="15">
        <v>630</v>
      </c>
      <c r="I56" s="15">
        <f t="shared" si="0"/>
        <v>28287000</v>
      </c>
      <c r="J56" s="377" t="s">
        <v>717</v>
      </c>
      <c r="K56" s="121"/>
      <c r="L56" s="374"/>
      <c r="M56" s="15">
        <v>40000000</v>
      </c>
      <c r="N56" s="11">
        <v>45662</v>
      </c>
      <c r="O56" s="10" t="s">
        <v>504</v>
      </c>
    </row>
    <row r="57" spans="1:15" x14ac:dyDescent="0.25">
      <c r="A57" s="390">
        <f t="shared" si="1"/>
        <v>56</v>
      </c>
      <c r="B57" s="11">
        <v>45640</v>
      </c>
      <c r="C57" s="10" t="s">
        <v>729</v>
      </c>
      <c r="D57" s="82" t="s">
        <v>25</v>
      </c>
      <c r="E57" s="41">
        <v>45000</v>
      </c>
      <c r="F57" s="41">
        <v>100</v>
      </c>
      <c r="G57" s="41">
        <f t="shared" si="2"/>
        <v>44900</v>
      </c>
      <c r="H57" s="15">
        <v>630</v>
      </c>
      <c r="I57" s="15">
        <f t="shared" si="0"/>
        <v>28287000</v>
      </c>
      <c r="J57" s="391" t="s">
        <v>535</v>
      </c>
      <c r="K57" s="121"/>
      <c r="L57" s="390"/>
      <c r="M57" s="15">
        <v>50000000</v>
      </c>
      <c r="N57" s="11">
        <v>45662</v>
      </c>
      <c r="O57" s="10" t="s">
        <v>58</v>
      </c>
    </row>
    <row r="58" spans="1:15" x14ac:dyDescent="0.25">
      <c r="A58" s="390">
        <f t="shared" si="1"/>
        <v>57</v>
      </c>
      <c r="B58" s="11">
        <v>45640</v>
      </c>
      <c r="C58" s="10" t="s">
        <v>730</v>
      </c>
      <c r="D58" s="82" t="s">
        <v>25</v>
      </c>
      <c r="E58" s="41">
        <v>45000</v>
      </c>
      <c r="F58" s="41">
        <v>100</v>
      </c>
      <c r="G58" s="41">
        <f t="shared" si="2"/>
        <v>44900</v>
      </c>
      <c r="H58" s="15">
        <v>630</v>
      </c>
      <c r="I58" s="15">
        <f t="shared" si="0"/>
        <v>28287000</v>
      </c>
      <c r="J58" s="391" t="s">
        <v>535</v>
      </c>
      <c r="K58" s="121"/>
      <c r="L58" s="390"/>
      <c r="M58" s="15">
        <v>200000000</v>
      </c>
      <c r="N58" s="11">
        <v>45662</v>
      </c>
      <c r="O58" s="10" t="s">
        <v>482</v>
      </c>
    </row>
    <row r="59" spans="1:15" x14ac:dyDescent="0.25">
      <c r="A59" s="390">
        <f t="shared" si="1"/>
        <v>58</v>
      </c>
      <c r="B59" s="11">
        <v>45640</v>
      </c>
      <c r="C59" s="10" t="s">
        <v>731</v>
      </c>
      <c r="D59" s="82" t="s">
        <v>25</v>
      </c>
      <c r="E59" s="41">
        <v>45000</v>
      </c>
      <c r="F59" s="41">
        <v>100</v>
      </c>
      <c r="G59" s="41">
        <f t="shared" si="2"/>
        <v>44900</v>
      </c>
      <c r="H59" s="15">
        <v>630</v>
      </c>
      <c r="I59" s="15">
        <f t="shared" si="0"/>
        <v>28287000</v>
      </c>
      <c r="J59" s="391" t="s">
        <v>739</v>
      </c>
      <c r="K59" s="121"/>
      <c r="L59" s="390"/>
      <c r="M59" s="15">
        <v>50000000</v>
      </c>
      <c r="N59" s="11">
        <v>45662</v>
      </c>
      <c r="O59" s="10" t="s">
        <v>485</v>
      </c>
    </row>
    <row r="60" spans="1:15" x14ac:dyDescent="0.25">
      <c r="A60" s="390">
        <f t="shared" si="1"/>
        <v>59</v>
      </c>
      <c r="B60" s="11">
        <v>45640</v>
      </c>
      <c r="C60" s="10" t="s">
        <v>732</v>
      </c>
      <c r="D60" s="82" t="s">
        <v>25</v>
      </c>
      <c r="E60" s="41">
        <v>45000</v>
      </c>
      <c r="F60" s="41">
        <v>100</v>
      </c>
      <c r="G60" s="41">
        <f t="shared" si="2"/>
        <v>44900</v>
      </c>
      <c r="H60" s="15">
        <v>630</v>
      </c>
      <c r="I60" s="15">
        <f t="shared" si="0"/>
        <v>28287000</v>
      </c>
      <c r="J60" s="391" t="s">
        <v>561</v>
      </c>
      <c r="K60" s="121"/>
      <c r="L60" s="390"/>
      <c r="M60" s="15"/>
      <c r="N60" s="10"/>
      <c r="O60" s="10"/>
    </row>
    <row r="61" spans="1:15" x14ac:dyDescent="0.25">
      <c r="A61" s="390">
        <f t="shared" si="1"/>
        <v>60</v>
      </c>
      <c r="B61" s="11">
        <v>45640</v>
      </c>
      <c r="C61" s="10" t="s">
        <v>733</v>
      </c>
      <c r="D61" s="82" t="s">
        <v>25</v>
      </c>
      <c r="E61" s="41">
        <v>45000</v>
      </c>
      <c r="F61" s="41">
        <v>100</v>
      </c>
      <c r="G61" s="41">
        <f t="shared" si="2"/>
        <v>44900</v>
      </c>
      <c r="H61" s="15">
        <v>630</v>
      </c>
      <c r="I61" s="15">
        <f t="shared" si="0"/>
        <v>28287000</v>
      </c>
      <c r="J61" s="391" t="s">
        <v>741</v>
      </c>
      <c r="K61" s="121"/>
      <c r="L61" s="390"/>
      <c r="M61" s="15"/>
      <c r="N61" s="10"/>
      <c r="O61" s="10"/>
    </row>
    <row r="62" spans="1:15" x14ac:dyDescent="0.25">
      <c r="A62" s="390">
        <f t="shared" si="1"/>
        <v>61</v>
      </c>
      <c r="B62" s="11">
        <v>45640</v>
      </c>
      <c r="C62" s="10" t="s">
        <v>734</v>
      </c>
      <c r="D62" s="82" t="s">
        <v>25</v>
      </c>
      <c r="E62" s="41">
        <v>45000</v>
      </c>
      <c r="F62" s="41">
        <v>100</v>
      </c>
      <c r="G62" s="41">
        <f t="shared" si="2"/>
        <v>44900</v>
      </c>
      <c r="H62" s="15">
        <v>630</v>
      </c>
      <c r="I62" s="15">
        <f t="shared" si="0"/>
        <v>28287000</v>
      </c>
      <c r="J62" s="391" t="s">
        <v>741</v>
      </c>
      <c r="K62" s="121"/>
      <c r="L62" s="390"/>
      <c r="M62" s="15"/>
      <c r="N62" s="10"/>
      <c r="O62" s="10"/>
    </row>
    <row r="63" spans="1:15" x14ac:dyDescent="0.25">
      <c r="A63" s="390">
        <f t="shared" si="1"/>
        <v>62</v>
      </c>
      <c r="B63" s="11">
        <v>45640</v>
      </c>
      <c r="C63" s="10" t="s">
        <v>735</v>
      </c>
      <c r="D63" s="82" t="s">
        <v>25</v>
      </c>
      <c r="E63" s="41">
        <v>45000</v>
      </c>
      <c r="F63" s="41">
        <v>100</v>
      </c>
      <c r="G63" s="41">
        <f t="shared" si="2"/>
        <v>44900</v>
      </c>
      <c r="H63" s="15">
        <v>630</v>
      </c>
      <c r="I63" s="15">
        <f t="shared" si="0"/>
        <v>28287000</v>
      </c>
      <c r="J63" s="391" t="s">
        <v>741</v>
      </c>
      <c r="K63" s="121"/>
      <c r="L63" s="390"/>
      <c r="M63" s="15"/>
      <c r="N63" s="10"/>
      <c r="O63" s="10"/>
    </row>
    <row r="64" spans="1:15" x14ac:dyDescent="0.25">
      <c r="A64" s="390">
        <f t="shared" si="1"/>
        <v>63</v>
      </c>
      <c r="B64" s="11">
        <v>45640</v>
      </c>
      <c r="C64" s="10" t="s">
        <v>736</v>
      </c>
      <c r="D64" s="82" t="s">
        <v>25</v>
      </c>
      <c r="E64" s="41">
        <v>45000</v>
      </c>
      <c r="F64" s="41">
        <v>1920</v>
      </c>
      <c r="G64" s="41">
        <f t="shared" si="2"/>
        <v>43080</v>
      </c>
      <c r="H64" s="15">
        <v>630</v>
      </c>
      <c r="I64" s="15">
        <f t="shared" si="0"/>
        <v>27140400</v>
      </c>
      <c r="J64" s="391" t="s">
        <v>204</v>
      </c>
      <c r="K64" s="121"/>
      <c r="L64" s="390"/>
      <c r="M64" s="15"/>
      <c r="N64" s="10"/>
      <c r="O64" s="10"/>
    </row>
    <row r="65" spans="1:15" x14ac:dyDescent="0.25">
      <c r="A65" s="390">
        <f t="shared" si="1"/>
        <v>64</v>
      </c>
      <c r="B65" s="11">
        <v>45640</v>
      </c>
      <c r="C65" s="10" t="s">
        <v>737</v>
      </c>
      <c r="D65" s="82" t="s">
        <v>25</v>
      </c>
      <c r="E65" s="41">
        <v>45000</v>
      </c>
      <c r="F65" s="41">
        <v>100</v>
      </c>
      <c r="G65" s="41">
        <f t="shared" si="2"/>
        <v>44900</v>
      </c>
      <c r="H65" s="15">
        <v>630</v>
      </c>
      <c r="I65" s="15">
        <f t="shared" si="0"/>
        <v>28287000</v>
      </c>
      <c r="J65" s="391" t="s">
        <v>204</v>
      </c>
      <c r="K65" s="121"/>
      <c r="L65" s="390"/>
      <c r="M65" s="15"/>
      <c r="N65" s="10"/>
      <c r="O65" s="10"/>
    </row>
    <row r="66" spans="1:15" x14ac:dyDescent="0.25">
      <c r="A66" s="390">
        <f t="shared" si="1"/>
        <v>65</v>
      </c>
      <c r="B66" s="11">
        <v>45640</v>
      </c>
      <c r="C66" s="10" t="s">
        <v>738</v>
      </c>
      <c r="D66" s="82" t="s">
        <v>25</v>
      </c>
      <c r="E66" s="41">
        <v>45000</v>
      </c>
      <c r="F66" s="41">
        <v>100</v>
      </c>
      <c r="G66" s="41">
        <f t="shared" si="2"/>
        <v>44900</v>
      </c>
      <c r="H66" s="15">
        <v>630</v>
      </c>
      <c r="I66" s="15">
        <f t="shared" si="0"/>
        <v>28287000</v>
      </c>
      <c r="J66" s="391" t="s">
        <v>555</v>
      </c>
      <c r="K66" s="121"/>
      <c r="L66" s="390"/>
      <c r="M66" s="15"/>
      <c r="N66" s="10"/>
      <c r="O66" s="10"/>
    </row>
    <row r="67" spans="1:15" x14ac:dyDescent="0.25">
      <c r="A67" s="397">
        <f t="shared" si="1"/>
        <v>66</v>
      </c>
      <c r="B67" s="11">
        <v>45645</v>
      </c>
      <c r="C67" s="10" t="s">
        <v>166</v>
      </c>
      <c r="D67" s="83" t="s">
        <v>27</v>
      </c>
      <c r="E67" s="41">
        <v>45000</v>
      </c>
      <c r="F67" s="41"/>
      <c r="G67" s="41">
        <f t="shared" si="2"/>
        <v>45000</v>
      </c>
      <c r="H67" s="15">
        <v>615</v>
      </c>
      <c r="I67" s="15">
        <f t="shared" si="0"/>
        <v>27675000</v>
      </c>
      <c r="J67" s="402" t="s">
        <v>749</v>
      </c>
      <c r="K67" s="121"/>
      <c r="L67" s="397"/>
      <c r="M67" s="15"/>
      <c r="N67" s="10"/>
      <c r="O67" s="10"/>
    </row>
    <row r="68" spans="1:15" x14ac:dyDescent="0.25">
      <c r="A68" s="397">
        <f>A67+1</f>
        <v>67</v>
      </c>
      <c r="B68" s="11">
        <v>45645</v>
      </c>
      <c r="C68" s="10" t="s">
        <v>77</v>
      </c>
      <c r="D68" s="83" t="s">
        <v>27</v>
      </c>
      <c r="E68" s="41">
        <v>45000</v>
      </c>
      <c r="F68" s="41"/>
      <c r="G68" s="41">
        <f t="shared" si="2"/>
        <v>45000</v>
      </c>
      <c r="H68" s="15">
        <v>615</v>
      </c>
      <c r="I68" s="15">
        <f>G68*H68</f>
        <v>27675000</v>
      </c>
      <c r="J68" s="402" t="s">
        <v>143</v>
      </c>
      <c r="K68" s="121"/>
      <c r="L68" s="397"/>
      <c r="M68" s="15"/>
      <c r="N68" s="10"/>
      <c r="O68" s="10"/>
    </row>
    <row r="69" spans="1:15" x14ac:dyDescent="0.25">
      <c r="A69" s="397">
        <f>A68+1</f>
        <v>68</v>
      </c>
      <c r="B69" s="11">
        <v>45645</v>
      </c>
      <c r="C69" s="10" t="s">
        <v>375</v>
      </c>
      <c r="D69" s="83" t="s">
        <v>27</v>
      </c>
      <c r="E69" s="41">
        <v>45000</v>
      </c>
      <c r="F69" s="41"/>
      <c r="G69" s="41">
        <f t="shared" si="2"/>
        <v>45000</v>
      </c>
      <c r="H69" s="15">
        <v>615</v>
      </c>
      <c r="I69" s="15">
        <f>G69*H69</f>
        <v>27675000</v>
      </c>
      <c r="J69" s="402" t="s">
        <v>204</v>
      </c>
      <c r="K69" s="121"/>
      <c r="L69" s="397"/>
      <c r="M69" s="15"/>
      <c r="N69" s="10"/>
      <c r="O69" s="10"/>
    </row>
    <row r="70" spans="1:15" x14ac:dyDescent="0.25">
      <c r="A70" s="397">
        <f>A69+1</f>
        <v>69</v>
      </c>
      <c r="B70" s="11">
        <v>45645</v>
      </c>
      <c r="C70" s="10" t="s">
        <v>373</v>
      </c>
      <c r="D70" s="83" t="s">
        <v>27</v>
      </c>
      <c r="E70" s="41">
        <v>45000</v>
      </c>
      <c r="F70" s="41"/>
      <c r="G70" s="41">
        <f t="shared" si="2"/>
        <v>45000</v>
      </c>
      <c r="H70" s="15">
        <v>615</v>
      </c>
      <c r="I70" s="15">
        <f>G70*H70</f>
        <v>27675000</v>
      </c>
      <c r="J70" s="402" t="s">
        <v>203</v>
      </c>
      <c r="K70" s="121"/>
      <c r="L70" s="397"/>
      <c r="M70" s="15"/>
      <c r="N70" s="10"/>
      <c r="O70" s="10"/>
    </row>
    <row r="71" spans="1:15" x14ac:dyDescent="0.25">
      <c r="A71" s="397">
        <f>A70+1</f>
        <v>70</v>
      </c>
      <c r="B71" s="11">
        <v>45645</v>
      </c>
      <c r="C71" s="10" t="s">
        <v>78</v>
      </c>
      <c r="D71" s="83" t="s">
        <v>27</v>
      </c>
      <c r="E71" s="41">
        <v>45000</v>
      </c>
      <c r="F71" s="41"/>
      <c r="G71" s="41">
        <f>E71-F71</f>
        <v>45000</v>
      </c>
      <c r="H71" s="15">
        <v>615</v>
      </c>
      <c r="I71" s="15">
        <f>G71*H71</f>
        <v>27675000</v>
      </c>
      <c r="J71" s="402" t="s">
        <v>748</v>
      </c>
      <c r="K71" s="121"/>
      <c r="L71" s="397"/>
      <c r="M71" s="15"/>
      <c r="N71" s="10"/>
      <c r="O71" s="10"/>
    </row>
    <row r="72" spans="1:15" x14ac:dyDescent="0.25">
      <c r="A72" s="397">
        <f>A71+1</f>
        <v>71</v>
      </c>
      <c r="B72" s="11">
        <v>45645</v>
      </c>
      <c r="C72" s="10" t="s">
        <v>527</v>
      </c>
      <c r="D72" s="83" t="s">
        <v>27</v>
      </c>
      <c r="E72" s="41">
        <v>45000</v>
      </c>
      <c r="F72" s="41"/>
      <c r="G72" s="41">
        <f>E72-F72</f>
        <v>45000</v>
      </c>
      <c r="H72" s="15">
        <v>615</v>
      </c>
      <c r="I72" s="15">
        <f>G72*H72</f>
        <v>27675000</v>
      </c>
      <c r="J72" s="402" t="s">
        <v>748</v>
      </c>
      <c r="K72" s="121"/>
      <c r="L72" s="397"/>
      <c r="M72" s="15"/>
      <c r="N72" s="10"/>
      <c r="O72" s="10"/>
    </row>
    <row r="74" spans="1:15" x14ac:dyDescent="0.25">
      <c r="K74" s="50" t="s">
        <v>28</v>
      </c>
      <c r="L74" s="36">
        <f>SUM(I2:I72)</f>
        <v>2016311460</v>
      </c>
    </row>
    <row r="75" spans="1:15" x14ac:dyDescent="0.25">
      <c r="K75" s="10"/>
      <c r="L75" s="10"/>
    </row>
    <row r="76" spans="1:15" x14ac:dyDescent="0.25">
      <c r="K76" s="50" t="s">
        <v>66</v>
      </c>
      <c r="L76" s="36">
        <f>SUM(M2:M72)</f>
        <v>2023157575</v>
      </c>
    </row>
    <row r="77" spans="1:15" x14ac:dyDescent="0.25">
      <c r="K77" s="55"/>
      <c r="L77" s="55"/>
    </row>
    <row r="78" spans="1:15" x14ac:dyDescent="0.25">
      <c r="K78" s="50" t="s">
        <v>181</v>
      </c>
      <c r="L78" s="36">
        <f>1000000*71</f>
        <v>71000000</v>
      </c>
    </row>
    <row r="79" spans="1:15" x14ac:dyDescent="0.25">
      <c r="K79" s="55"/>
      <c r="L79" s="55"/>
    </row>
    <row r="80" spans="1:15" x14ac:dyDescent="0.25">
      <c r="K80" s="50" t="s">
        <v>227</v>
      </c>
      <c r="L80" s="36">
        <f>SUM(G67:G72)*45</f>
        <v>12150000</v>
      </c>
      <c r="M80" s="55"/>
    </row>
    <row r="81" spans="11:12" x14ac:dyDescent="0.25">
      <c r="K81" s="55"/>
      <c r="L81" s="49"/>
    </row>
    <row r="82" spans="11:12" x14ac:dyDescent="0.25">
      <c r="K82" s="50" t="s">
        <v>71</v>
      </c>
      <c r="L82" s="36">
        <f>L74-L76-L78-L80</f>
        <v>-89996115</v>
      </c>
    </row>
  </sheetData>
  <pageMargins left="0.7" right="0.7" top="0.75" bottom="0.75" header="0.3" footer="0.3"/>
  <pageSetup scale="50" orientation="landscape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9"/>
  <sheetViews>
    <sheetView topLeftCell="F39" workbookViewId="0">
      <selection activeCell="J46" sqref="J46"/>
    </sheetView>
  </sheetViews>
  <sheetFormatPr baseColWidth="10" defaultRowHeight="15" x14ac:dyDescent="0.25"/>
  <cols>
    <col min="2" max="2" width="10.7109375" customWidth="1"/>
    <col min="3" max="3" width="23.7109375" customWidth="1"/>
    <col min="4" max="4" width="9.28515625" customWidth="1"/>
    <col min="5" max="5" width="11" customWidth="1"/>
    <col min="6" max="6" width="13" customWidth="1"/>
    <col min="7" max="7" width="20" customWidth="1"/>
    <col min="8" max="8" width="8" customWidth="1"/>
    <col min="9" max="9" width="13.85546875" customWidth="1"/>
    <col min="10" max="10" width="43" customWidth="1"/>
    <col min="11" max="11" width="15.28515625" customWidth="1"/>
    <col min="12" max="12" width="16.42578125" customWidth="1"/>
    <col min="13" max="13" width="14.85546875" customWidth="1"/>
    <col min="14" max="14" width="10.7109375" customWidth="1"/>
    <col min="15" max="15" width="19.140625" customWidth="1"/>
  </cols>
  <sheetData>
    <row r="1" spans="1:15" ht="18.75" x14ac:dyDescent="0.25">
      <c r="A1" s="16" t="s">
        <v>281</v>
      </c>
      <c r="B1" s="16" t="s">
        <v>9</v>
      </c>
      <c r="C1" s="16" t="s">
        <v>41</v>
      </c>
      <c r="D1" s="16" t="s">
        <v>1</v>
      </c>
      <c r="E1" s="16" t="s">
        <v>2</v>
      </c>
      <c r="F1" s="16" t="s">
        <v>3</v>
      </c>
      <c r="G1" s="16" t="s">
        <v>149</v>
      </c>
      <c r="H1" s="16" t="s">
        <v>5</v>
      </c>
      <c r="I1" s="16" t="s">
        <v>107</v>
      </c>
      <c r="J1" s="16" t="s">
        <v>142</v>
      </c>
      <c r="K1" s="16" t="s">
        <v>24</v>
      </c>
      <c r="L1" s="16" t="s">
        <v>137</v>
      </c>
      <c r="M1" s="16" t="s">
        <v>105</v>
      </c>
      <c r="N1" s="16" t="s">
        <v>9</v>
      </c>
      <c r="O1" s="16" t="s">
        <v>67</v>
      </c>
    </row>
    <row r="2" spans="1:15" x14ac:dyDescent="0.25">
      <c r="A2" s="408">
        <v>1</v>
      </c>
      <c r="B2" s="11">
        <v>45658</v>
      </c>
      <c r="C2" s="10" t="s">
        <v>754</v>
      </c>
      <c r="D2" s="82" t="s">
        <v>25</v>
      </c>
      <c r="E2" s="41">
        <v>55000</v>
      </c>
      <c r="F2" s="41"/>
      <c r="G2" s="41">
        <f t="shared" ref="G2:G59" si="0">E2-F2</f>
        <v>55000</v>
      </c>
      <c r="H2" s="15">
        <v>620</v>
      </c>
      <c r="I2" s="15">
        <f>G2*H2</f>
        <v>34100000</v>
      </c>
      <c r="J2" s="410" t="s">
        <v>204</v>
      </c>
      <c r="K2" s="121"/>
      <c r="L2" s="41"/>
      <c r="M2" s="15">
        <v>89996115</v>
      </c>
      <c r="N2" s="11">
        <v>45662</v>
      </c>
      <c r="O2" s="10"/>
    </row>
    <row r="3" spans="1:15" x14ac:dyDescent="0.25">
      <c r="A3" s="408">
        <f t="shared" ref="A3:A11" si="1">A2+1</f>
        <v>2</v>
      </c>
      <c r="B3" s="11">
        <v>45658</v>
      </c>
      <c r="C3" s="10" t="s">
        <v>755</v>
      </c>
      <c r="D3" s="82" t="s">
        <v>25</v>
      </c>
      <c r="E3" s="41">
        <v>52500</v>
      </c>
      <c r="F3" s="41"/>
      <c r="G3" s="41">
        <f t="shared" si="0"/>
        <v>52500</v>
      </c>
      <c r="H3" s="15">
        <v>620</v>
      </c>
      <c r="I3" s="15">
        <f t="shared" ref="I3:I59" si="2">G3*H3</f>
        <v>32550000</v>
      </c>
      <c r="J3" s="410" t="s">
        <v>204</v>
      </c>
      <c r="K3" s="121"/>
      <c r="L3" s="41"/>
      <c r="M3" s="15">
        <v>1500000</v>
      </c>
      <c r="N3" s="11">
        <v>45663</v>
      </c>
      <c r="O3" s="10" t="s">
        <v>745</v>
      </c>
    </row>
    <row r="4" spans="1:15" x14ac:dyDescent="0.25">
      <c r="A4" s="408">
        <f t="shared" si="1"/>
        <v>3</v>
      </c>
      <c r="B4" s="11">
        <v>45658</v>
      </c>
      <c r="C4" s="10" t="s">
        <v>756</v>
      </c>
      <c r="D4" s="82" t="s">
        <v>25</v>
      </c>
      <c r="E4" s="41">
        <v>55000</v>
      </c>
      <c r="F4" s="41"/>
      <c r="G4" s="41">
        <f t="shared" si="0"/>
        <v>55000</v>
      </c>
      <c r="H4" s="15">
        <v>620</v>
      </c>
      <c r="I4" s="15">
        <f t="shared" si="2"/>
        <v>34100000</v>
      </c>
      <c r="J4" s="410" t="s">
        <v>204</v>
      </c>
      <c r="K4" s="121"/>
      <c r="L4" s="41"/>
      <c r="M4" s="15">
        <v>200000000</v>
      </c>
      <c r="N4" s="11">
        <v>45664</v>
      </c>
      <c r="O4" s="10" t="s">
        <v>167</v>
      </c>
    </row>
    <row r="5" spans="1:15" x14ac:dyDescent="0.25">
      <c r="A5" s="408">
        <f t="shared" si="1"/>
        <v>4</v>
      </c>
      <c r="B5" s="11">
        <v>45658</v>
      </c>
      <c r="C5" s="10" t="s">
        <v>757</v>
      </c>
      <c r="D5" s="82" t="s">
        <v>25</v>
      </c>
      <c r="E5" s="41">
        <v>45000</v>
      </c>
      <c r="F5" s="41"/>
      <c r="G5" s="41">
        <f t="shared" si="0"/>
        <v>45000</v>
      </c>
      <c r="H5" s="15">
        <v>620</v>
      </c>
      <c r="I5" s="15">
        <f t="shared" si="2"/>
        <v>27900000</v>
      </c>
      <c r="J5" s="410" t="s">
        <v>204</v>
      </c>
      <c r="K5" s="121"/>
      <c r="L5" s="408"/>
      <c r="M5" s="15">
        <v>200000000</v>
      </c>
      <c r="N5" s="11">
        <v>45667</v>
      </c>
      <c r="O5" s="10" t="s">
        <v>786</v>
      </c>
    </row>
    <row r="6" spans="1:15" x14ac:dyDescent="0.25">
      <c r="A6" s="408">
        <f t="shared" si="1"/>
        <v>5</v>
      </c>
      <c r="B6" s="11">
        <v>45658</v>
      </c>
      <c r="C6" s="10" t="s">
        <v>758</v>
      </c>
      <c r="D6" s="82" t="s">
        <v>25</v>
      </c>
      <c r="E6" s="41">
        <v>45000</v>
      </c>
      <c r="F6" s="41"/>
      <c r="G6" s="41">
        <f t="shared" si="0"/>
        <v>45000</v>
      </c>
      <c r="H6" s="15">
        <v>620</v>
      </c>
      <c r="I6" s="15">
        <f t="shared" si="2"/>
        <v>27900000</v>
      </c>
      <c r="J6" s="410" t="s">
        <v>204</v>
      </c>
      <c r="K6" s="121"/>
      <c r="L6" s="408"/>
      <c r="M6" s="15">
        <v>81751950</v>
      </c>
      <c r="N6" s="11">
        <v>45670</v>
      </c>
      <c r="O6" s="10" t="s">
        <v>482</v>
      </c>
    </row>
    <row r="7" spans="1:15" x14ac:dyDescent="0.25">
      <c r="A7" s="408">
        <f t="shared" si="1"/>
        <v>6</v>
      </c>
      <c r="B7" s="11">
        <v>45658</v>
      </c>
      <c r="C7" s="10" t="s">
        <v>759</v>
      </c>
      <c r="D7" s="82" t="s">
        <v>25</v>
      </c>
      <c r="E7" s="41">
        <v>45000</v>
      </c>
      <c r="F7" s="41"/>
      <c r="G7" s="41">
        <f t="shared" si="0"/>
        <v>45000</v>
      </c>
      <c r="H7" s="15">
        <v>620</v>
      </c>
      <c r="I7" s="15">
        <f t="shared" si="2"/>
        <v>27900000</v>
      </c>
      <c r="J7" s="410" t="s">
        <v>717</v>
      </c>
      <c r="K7" s="121"/>
      <c r="L7" s="408"/>
      <c r="M7" s="15">
        <v>3000000</v>
      </c>
      <c r="N7" s="11">
        <v>45670</v>
      </c>
      <c r="O7" s="10" t="s">
        <v>745</v>
      </c>
    </row>
    <row r="8" spans="1:15" x14ac:dyDescent="0.25">
      <c r="A8" s="408">
        <f t="shared" si="1"/>
        <v>7</v>
      </c>
      <c r="B8" s="11">
        <v>45658</v>
      </c>
      <c r="C8" s="10" t="s">
        <v>760</v>
      </c>
      <c r="D8" s="82" t="s">
        <v>25</v>
      </c>
      <c r="E8" s="41">
        <v>45000</v>
      </c>
      <c r="F8" s="41"/>
      <c r="G8" s="41">
        <f t="shared" si="0"/>
        <v>45000</v>
      </c>
      <c r="H8" s="15">
        <v>620</v>
      </c>
      <c r="I8" s="15">
        <f t="shared" si="2"/>
        <v>27900000</v>
      </c>
      <c r="J8" s="410" t="s">
        <v>204</v>
      </c>
      <c r="K8" s="121"/>
      <c r="L8" s="408"/>
      <c r="M8" s="15">
        <v>26000000</v>
      </c>
      <c r="N8" s="11">
        <v>45674</v>
      </c>
      <c r="O8" s="10" t="s">
        <v>581</v>
      </c>
    </row>
    <row r="9" spans="1:15" x14ac:dyDescent="0.25">
      <c r="A9" s="408">
        <f t="shared" si="1"/>
        <v>8</v>
      </c>
      <c r="B9" s="11">
        <v>45658</v>
      </c>
      <c r="C9" s="10" t="s">
        <v>761</v>
      </c>
      <c r="D9" s="82" t="s">
        <v>25</v>
      </c>
      <c r="E9" s="41">
        <v>45000</v>
      </c>
      <c r="F9" s="41"/>
      <c r="G9" s="41">
        <f t="shared" si="0"/>
        <v>45000</v>
      </c>
      <c r="H9" s="15">
        <v>620</v>
      </c>
      <c r="I9" s="15">
        <f t="shared" si="2"/>
        <v>27900000</v>
      </c>
      <c r="J9" s="410" t="s">
        <v>204</v>
      </c>
      <c r="K9" s="121"/>
      <c r="L9" s="408"/>
      <c r="M9" s="15">
        <v>42630000</v>
      </c>
      <c r="N9" s="209">
        <v>45674</v>
      </c>
      <c r="O9" s="10" t="s">
        <v>504</v>
      </c>
    </row>
    <row r="10" spans="1:15" x14ac:dyDescent="0.25">
      <c r="A10" s="408">
        <f t="shared" si="1"/>
        <v>9</v>
      </c>
      <c r="B10" s="11">
        <v>45658</v>
      </c>
      <c r="C10" s="10" t="s">
        <v>762</v>
      </c>
      <c r="D10" s="82" t="s">
        <v>25</v>
      </c>
      <c r="E10" s="41">
        <v>45000</v>
      </c>
      <c r="F10" s="41"/>
      <c r="G10" s="41">
        <f t="shared" si="0"/>
        <v>45000</v>
      </c>
      <c r="H10" s="15">
        <v>620</v>
      </c>
      <c r="I10" s="15">
        <f t="shared" si="2"/>
        <v>27900000</v>
      </c>
      <c r="J10" s="410" t="s">
        <v>204</v>
      </c>
      <c r="K10" s="121"/>
      <c r="L10" s="408"/>
      <c r="M10" s="15">
        <v>100000000</v>
      </c>
      <c r="N10" s="209">
        <v>45674</v>
      </c>
      <c r="O10" s="10" t="s">
        <v>481</v>
      </c>
    </row>
    <row r="11" spans="1:15" x14ac:dyDescent="0.25">
      <c r="A11" s="408">
        <f t="shared" si="1"/>
        <v>10</v>
      </c>
      <c r="B11" s="11">
        <v>45658</v>
      </c>
      <c r="C11" s="10" t="s">
        <v>763</v>
      </c>
      <c r="D11" s="82" t="s">
        <v>25</v>
      </c>
      <c r="E11" s="41">
        <v>45000</v>
      </c>
      <c r="F11" s="41"/>
      <c r="G11" s="41">
        <f t="shared" si="0"/>
        <v>45000</v>
      </c>
      <c r="H11" s="15">
        <v>620</v>
      </c>
      <c r="I11" s="15">
        <f t="shared" si="2"/>
        <v>27900000</v>
      </c>
      <c r="J11" s="410" t="s">
        <v>204</v>
      </c>
      <c r="K11" s="121"/>
      <c r="L11" s="408"/>
      <c r="M11" s="15">
        <v>100000000</v>
      </c>
      <c r="N11" s="11">
        <v>45674</v>
      </c>
      <c r="O11" s="10" t="s">
        <v>482</v>
      </c>
    </row>
    <row r="12" spans="1:15" x14ac:dyDescent="0.25">
      <c r="A12" s="408">
        <f>A11+1</f>
        <v>11</v>
      </c>
      <c r="B12" s="11">
        <v>45658</v>
      </c>
      <c r="C12" s="10" t="s">
        <v>764</v>
      </c>
      <c r="D12" s="82" t="s">
        <v>25</v>
      </c>
      <c r="E12" s="41">
        <v>45000</v>
      </c>
      <c r="F12" s="41"/>
      <c r="G12" s="41">
        <f t="shared" si="0"/>
        <v>45000</v>
      </c>
      <c r="H12" s="15">
        <v>620</v>
      </c>
      <c r="I12" s="15">
        <f t="shared" si="2"/>
        <v>27900000</v>
      </c>
      <c r="J12" s="410" t="s">
        <v>204</v>
      </c>
      <c r="K12" s="121"/>
      <c r="L12" s="408"/>
      <c r="M12" s="15">
        <v>82555625</v>
      </c>
      <c r="N12" s="11">
        <v>45678</v>
      </c>
      <c r="O12" s="10" t="s">
        <v>482</v>
      </c>
    </row>
    <row r="13" spans="1:15" x14ac:dyDescent="0.25">
      <c r="A13" s="408">
        <f t="shared" ref="A13:A59" si="3">A12+1</f>
        <v>12</v>
      </c>
      <c r="B13" s="11">
        <v>45658</v>
      </c>
      <c r="C13" s="10" t="s">
        <v>765</v>
      </c>
      <c r="D13" s="82" t="s">
        <v>25</v>
      </c>
      <c r="E13" s="41">
        <v>45000</v>
      </c>
      <c r="F13" s="41"/>
      <c r="G13" s="41">
        <f t="shared" si="0"/>
        <v>45000</v>
      </c>
      <c r="H13" s="15">
        <v>620</v>
      </c>
      <c r="I13" s="15">
        <f t="shared" si="2"/>
        <v>27900000</v>
      </c>
      <c r="J13" s="410" t="s">
        <v>204</v>
      </c>
      <c r="K13" s="121"/>
      <c r="L13" s="408"/>
      <c r="M13" s="15">
        <v>130000000</v>
      </c>
      <c r="N13" s="11">
        <v>45681</v>
      </c>
      <c r="O13" s="11" t="s">
        <v>481</v>
      </c>
    </row>
    <row r="14" spans="1:15" x14ac:dyDescent="0.25">
      <c r="A14" s="408">
        <f t="shared" si="3"/>
        <v>13</v>
      </c>
      <c r="B14" s="11">
        <v>45658</v>
      </c>
      <c r="C14" s="10" t="s">
        <v>766</v>
      </c>
      <c r="D14" s="82" t="s">
        <v>25</v>
      </c>
      <c r="E14" s="41">
        <v>45000</v>
      </c>
      <c r="F14" s="41"/>
      <c r="G14" s="41">
        <f t="shared" si="0"/>
        <v>45000</v>
      </c>
      <c r="H14" s="15">
        <v>620</v>
      </c>
      <c r="I14" s="15">
        <f t="shared" si="2"/>
        <v>27900000</v>
      </c>
      <c r="J14" s="410" t="s">
        <v>204</v>
      </c>
      <c r="K14" s="121"/>
      <c r="L14" s="408"/>
      <c r="M14" s="15">
        <v>100000000</v>
      </c>
      <c r="N14" s="11">
        <v>45681</v>
      </c>
      <c r="O14" s="10" t="s">
        <v>482</v>
      </c>
    </row>
    <row r="15" spans="1:15" x14ac:dyDescent="0.25">
      <c r="A15" s="408">
        <f t="shared" si="3"/>
        <v>14</v>
      </c>
      <c r="B15" s="11">
        <v>45658</v>
      </c>
      <c r="C15" s="10" t="s">
        <v>767</v>
      </c>
      <c r="D15" s="82" t="s">
        <v>25</v>
      </c>
      <c r="E15" s="41">
        <v>45000</v>
      </c>
      <c r="F15" s="41"/>
      <c r="G15" s="41">
        <f t="shared" si="0"/>
        <v>45000</v>
      </c>
      <c r="H15" s="15">
        <v>620</v>
      </c>
      <c r="I15" s="15">
        <f t="shared" si="2"/>
        <v>27900000</v>
      </c>
      <c r="J15" s="410" t="s">
        <v>204</v>
      </c>
      <c r="K15" s="121"/>
      <c r="L15" s="408"/>
      <c r="M15" s="15">
        <v>8000000</v>
      </c>
      <c r="N15" s="11">
        <v>45681</v>
      </c>
      <c r="O15" s="10" t="s">
        <v>581</v>
      </c>
    </row>
    <row r="16" spans="1:15" x14ac:dyDescent="0.25">
      <c r="A16" s="408">
        <f t="shared" si="3"/>
        <v>15</v>
      </c>
      <c r="B16" s="11">
        <v>45658</v>
      </c>
      <c r="C16" s="10" t="s">
        <v>768</v>
      </c>
      <c r="D16" s="82" t="s">
        <v>25</v>
      </c>
      <c r="E16" s="41">
        <v>45000</v>
      </c>
      <c r="F16" s="41"/>
      <c r="G16" s="41">
        <f t="shared" si="0"/>
        <v>45000</v>
      </c>
      <c r="H16" s="15">
        <v>620</v>
      </c>
      <c r="I16" s="15">
        <f t="shared" si="2"/>
        <v>27900000</v>
      </c>
      <c r="J16" s="410" t="s">
        <v>204</v>
      </c>
      <c r="K16" s="121"/>
      <c r="L16" s="408"/>
      <c r="M16" s="15">
        <v>8300000</v>
      </c>
      <c r="N16" s="11">
        <v>45681</v>
      </c>
      <c r="O16" s="10" t="s">
        <v>639</v>
      </c>
    </row>
    <row r="17" spans="1:15" x14ac:dyDescent="0.25">
      <c r="A17" s="408">
        <f t="shared" si="3"/>
        <v>16</v>
      </c>
      <c r="B17" s="11">
        <v>45658</v>
      </c>
      <c r="C17" s="10" t="s">
        <v>769</v>
      </c>
      <c r="D17" s="82" t="s">
        <v>25</v>
      </c>
      <c r="E17" s="41">
        <v>51000</v>
      </c>
      <c r="F17" s="41"/>
      <c r="G17" s="41">
        <f t="shared" si="0"/>
        <v>51000</v>
      </c>
      <c r="H17" s="15">
        <v>620</v>
      </c>
      <c r="I17" s="15">
        <f t="shared" si="2"/>
        <v>31620000</v>
      </c>
      <c r="J17" s="410" t="s">
        <v>204</v>
      </c>
      <c r="K17" s="121"/>
      <c r="L17" s="408"/>
      <c r="M17" s="15">
        <v>37000000</v>
      </c>
      <c r="N17" s="11">
        <v>45681</v>
      </c>
      <c r="O17" s="10" t="s">
        <v>504</v>
      </c>
    </row>
    <row r="18" spans="1:15" x14ac:dyDescent="0.25">
      <c r="A18" s="408">
        <f t="shared" si="3"/>
        <v>17</v>
      </c>
      <c r="B18" s="11">
        <v>45658</v>
      </c>
      <c r="C18" s="10" t="s">
        <v>770</v>
      </c>
      <c r="D18" s="82" t="s">
        <v>25</v>
      </c>
      <c r="E18" s="41">
        <v>55000</v>
      </c>
      <c r="F18" s="41"/>
      <c r="G18" s="41">
        <f t="shared" si="0"/>
        <v>55000</v>
      </c>
      <c r="H18" s="15">
        <v>620</v>
      </c>
      <c r="I18" s="15">
        <f t="shared" si="2"/>
        <v>34100000</v>
      </c>
      <c r="J18" s="410" t="s">
        <v>204</v>
      </c>
      <c r="K18" s="121"/>
      <c r="L18" s="408"/>
      <c r="M18" s="15">
        <v>100000000</v>
      </c>
      <c r="N18" s="11">
        <v>45686</v>
      </c>
      <c r="O18" s="10" t="s">
        <v>861</v>
      </c>
    </row>
    <row r="19" spans="1:15" x14ac:dyDescent="0.25">
      <c r="A19" s="411">
        <f t="shared" si="3"/>
        <v>18</v>
      </c>
      <c r="B19" s="11">
        <v>45662</v>
      </c>
      <c r="C19" s="10" t="s">
        <v>772</v>
      </c>
      <c r="D19" s="82" t="s">
        <v>25</v>
      </c>
      <c r="E19" s="41">
        <v>45000</v>
      </c>
      <c r="F19" s="41">
        <v>260</v>
      </c>
      <c r="G19" s="41">
        <f t="shared" si="0"/>
        <v>44740</v>
      </c>
      <c r="H19" s="15">
        <v>620</v>
      </c>
      <c r="I19" s="15">
        <f t="shared" si="2"/>
        <v>27738800</v>
      </c>
      <c r="J19" s="412" t="s">
        <v>780</v>
      </c>
      <c r="K19" s="121"/>
      <c r="L19" s="411"/>
      <c r="M19" s="15">
        <v>100000000</v>
      </c>
      <c r="N19" s="11">
        <v>45808</v>
      </c>
      <c r="O19" s="10" t="s">
        <v>482</v>
      </c>
    </row>
    <row r="20" spans="1:15" x14ac:dyDescent="0.25">
      <c r="A20" s="411">
        <f t="shared" si="3"/>
        <v>19</v>
      </c>
      <c r="B20" s="11">
        <v>45662</v>
      </c>
      <c r="C20" s="10" t="s">
        <v>773</v>
      </c>
      <c r="D20" s="82" t="s">
        <v>25</v>
      </c>
      <c r="E20" s="41">
        <v>45000</v>
      </c>
      <c r="F20" s="41">
        <v>270</v>
      </c>
      <c r="G20" s="41">
        <f t="shared" si="0"/>
        <v>44730</v>
      </c>
      <c r="H20" s="15">
        <v>620</v>
      </c>
      <c r="I20" s="15">
        <f t="shared" si="2"/>
        <v>27732600</v>
      </c>
      <c r="J20" s="412" t="s">
        <v>739</v>
      </c>
      <c r="K20" s="121"/>
      <c r="L20" s="411"/>
      <c r="M20" s="15">
        <v>22880000</v>
      </c>
      <c r="N20" s="11">
        <v>45808</v>
      </c>
      <c r="O20" s="10" t="s">
        <v>482</v>
      </c>
    </row>
    <row r="21" spans="1:15" x14ac:dyDescent="0.25">
      <c r="A21" s="411">
        <f t="shared" si="3"/>
        <v>20</v>
      </c>
      <c r="B21" s="11">
        <v>45662</v>
      </c>
      <c r="C21" s="10" t="s">
        <v>774</v>
      </c>
      <c r="D21" s="82" t="s">
        <v>25</v>
      </c>
      <c r="E21" s="41">
        <v>45000</v>
      </c>
      <c r="F21" s="41">
        <v>460</v>
      </c>
      <c r="G21" s="41">
        <f t="shared" si="0"/>
        <v>44540</v>
      </c>
      <c r="H21" s="15">
        <v>620</v>
      </c>
      <c r="I21" s="15">
        <f t="shared" si="2"/>
        <v>27614800</v>
      </c>
      <c r="J21" s="412" t="s">
        <v>204</v>
      </c>
      <c r="K21" s="121"/>
      <c r="L21" s="411"/>
      <c r="M21" s="15">
        <v>60000000</v>
      </c>
      <c r="N21" s="11">
        <v>45808</v>
      </c>
      <c r="O21" s="10" t="s">
        <v>504</v>
      </c>
    </row>
    <row r="22" spans="1:15" x14ac:dyDescent="0.25">
      <c r="A22" s="411">
        <f t="shared" si="3"/>
        <v>21</v>
      </c>
      <c r="B22" s="11">
        <v>45662</v>
      </c>
      <c r="C22" s="10" t="s">
        <v>775</v>
      </c>
      <c r="D22" s="82" t="s">
        <v>25</v>
      </c>
      <c r="E22" s="41">
        <v>45000</v>
      </c>
      <c r="F22" s="41">
        <v>643</v>
      </c>
      <c r="G22" s="41">
        <f t="shared" si="0"/>
        <v>44357</v>
      </c>
      <c r="H22" s="15">
        <v>620</v>
      </c>
      <c r="I22" s="15">
        <f t="shared" si="2"/>
        <v>27501340</v>
      </c>
      <c r="J22" s="412" t="s">
        <v>204</v>
      </c>
      <c r="K22" s="121"/>
      <c r="L22" s="411"/>
      <c r="M22" s="15">
        <v>40000000</v>
      </c>
      <c r="N22" s="11">
        <v>45808</v>
      </c>
      <c r="O22" s="10" t="s">
        <v>481</v>
      </c>
    </row>
    <row r="23" spans="1:15" x14ac:dyDescent="0.25">
      <c r="A23" s="411">
        <f t="shared" si="3"/>
        <v>22</v>
      </c>
      <c r="B23" s="11">
        <v>45662</v>
      </c>
      <c r="C23" s="10" t="s">
        <v>447</v>
      </c>
      <c r="D23" s="82" t="s">
        <v>25</v>
      </c>
      <c r="E23" s="41">
        <v>45000</v>
      </c>
      <c r="F23" s="41">
        <v>100</v>
      </c>
      <c r="G23" s="41">
        <f t="shared" si="0"/>
        <v>44900</v>
      </c>
      <c r="H23" s="15">
        <v>620</v>
      </c>
      <c r="I23" s="15">
        <f t="shared" si="2"/>
        <v>27838000</v>
      </c>
      <c r="J23" s="412" t="s">
        <v>787</v>
      </c>
      <c r="K23" s="121"/>
      <c r="L23" s="411"/>
      <c r="M23" s="15">
        <v>10760000</v>
      </c>
      <c r="N23" s="11">
        <v>45808</v>
      </c>
      <c r="O23" s="10" t="s">
        <v>504</v>
      </c>
    </row>
    <row r="24" spans="1:15" x14ac:dyDescent="0.25">
      <c r="A24" s="411">
        <f t="shared" si="3"/>
        <v>23</v>
      </c>
      <c r="B24" s="11">
        <v>45662</v>
      </c>
      <c r="C24" s="10" t="s">
        <v>776</v>
      </c>
      <c r="D24" s="82" t="s">
        <v>25</v>
      </c>
      <c r="E24" s="41">
        <v>45000</v>
      </c>
      <c r="F24" s="41">
        <v>440</v>
      </c>
      <c r="G24" s="41">
        <f t="shared" si="0"/>
        <v>44560</v>
      </c>
      <c r="H24" s="15">
        <v>620</v>
      </c>
      <c r="I24" s="15">
        <f t="shared" si="2"/>
        <v>27627200</v>
      </c>
      <c r="J24" s="412" t="s">
        <v>204</v>
      </c>
      <c r="K24" s="121"/>
      <c r="L24" s="411"/>
      <c r="M24" s="15"/>
      <c r="N24" s="11"/>
      <c r="O24" s="10"/>
    </row>
    <row r="25" spans="1:15" x14ac:dyDescent="0.25">
      <c r="A25" s="411">
        <f t="shared" si="3"/>
        <v>24</v>
      </c>
      <c r="B25" s="11">
        <v>45662</v>
      </c>
      <c r="C25" s="10" t="s">
        <v>777</v>
      </c>
      <c r="D25" s="82" t="s">
        <v>25</v>
      </c>
      <c r="E25" s="41">
        <v>45000</v>
      </c>
      <c r="F25" s="41">
        <v>350</v>
      </c>
      <c r="G25" s="41">
        <f t="shared" si="0"/>
        <v>44650</v>
      </c>
      <c r="H25" s="15">
        <v>620</v>
      </c>
      <c r="I25" s="15">
        <f t="shared" si="2"/>
        <v>27683000</v>
      </c>
      <c r="J25" s="412" t="s">
        <v>204</v>
      </c>
      <c r="K25" s="121"/>
      <c r="L25" s="411"/>
      <c r="M25" s="15"/>
      <c r="N25" s="11"/>
      <c r="O25" s="10"/>
    </row>
    <row r="26" spans="1:15" x14ac:dyDescent="0.25">
      <c r="A26" s="411">
        <f t="shared" si="3"/>
        <v>25</v>
      </c>
      <c r="B26" s="11">
        <v>45662</v>
      </c>
      <c r="C26" s="10" t="s">
        <v>778</v>
      </c>
      <c r="D26" s="82" t="s">
        <v>25</v>
      </c>
      <c r="E26" s="41">
        <v>45000</v>
      </c>
      <c r="F26" s="41">
        <v>180</v>
      </c>
      <c r="G26" s="41">
        <f t="shared" si="0"/>
        <v>44820</v>
      </c>
      <c r="H26" s="15">
        <v>620</v>
      </c>
      <c r="I26" s="15">
        <f t="shared" si="2"/>
        <v>27788400</v>
      </c>
      <c r="J26" s="412" t="s">
        <v>204</v>
      </c>
      <c r="K26" s="121"/>
      <c r="L26" s="411"/>
      <c r="M26" s="15"/>
      <c r="N26" s="11"/>
      <c r="O26" s="10"/>
    </row>
    <row r="27" spans="1:15" x14ac:dyDescent="0.25">
      <c r="A27" s="411">
        <f t="shared" si="3"/>
        <v>26</v>
      </c>
      <c r="B27" s="11">
        <v>45662</v>
      </c>
      <c r="C27" s="10" t="s">
        <v>779</v>
      </c>
      <c r="D27" s="82" t="s">
        <v>25</v>
      </c>
      <c r="E27" s="41">
        <v>45000</v>
      </c>
      <c r="F27" s="41">
        <v>90</v>
      </c>
      <c r="G27" s="41">
        <f t="shared" si="0"/>
        <v>44910</v>
      </c>
      <c r="H27" s="15">
        <v>620</v>
      </c>
      <c r="I27" s="15">
        <f t="shared" si="2"/>
        <v>27844200</v>
      </c>
      <c r="J27" s="412" t="s">
        <v>204</v>
      </c>
      <c r="K27" s="121"/>
      <c r="L27" s="411"/>
      <c r="M27" s="15"/>
      <c r="N27" s="11"/>
      <c r="O27" s="10"/>
    </row>
    <row r="28" spans="1:15" x14ac:dyDescent="0.25">
      <c r="A28" s="411">
        <f t="shared" si="3"/>
        <v>27</v>
      </c>
      <c r="B28" s="11">
        <v>45662</v>
      </c>
      <c r="C28" s="10" t="s">
        <v>446</v>
      </c>
      <c r="D28" s="82" t="s">
        <v>25</v>
      </c>
      <c r="E28" s="41">
        <v>45000</v>
      </c>
      <c r="F28" s="41">
        <v>100</v>
      </c>
      <c r="G28" s="41">
        <f t="shared" si="0"/>
        <v>44900</v>
      </c>
      <c r="H28" s="15">
        <v>620</v>
      </c>
      <c r="I28" s="15">
        <f t="shared" si="2"/>
        <v>27838000</v>
      </c>
      <c r="J28" s="412" t="s">
        <v>204</v>
      </c>
      <c r="K28" s="121"/>
      <c r="L28" s="411"/>
      <c r="M28" s="15"/>
      <c r="N28" s="11"/>
      <c r="O28" s="10"/>
    </row>
    <row r="29" spans="1:15" x14ac:dyDescent="0.25">
      <c r="A29" s="421">
        <f t="shared" si="3"/>
        <v>28</v>
      </c>
      <c r="B29" s="11">
        <v>45662</v>
      </c>
      <c r="C29" s="10" t="s">
        <v>782</v>
      </c>
      <c r="D29" s="83" t="s">
        <v>27</v>
      </c>
      <c r="E29" s="41">
        <v>45000</v>
      </c>
      <c r="F29" s="41">
        <v>100</v>
      </c>
      <c r="G29" s="41">
        <f t="shared" si="0"/>
        <v>44900</v>
      </c>
      <c r="H29" s="15">
        <v>610</v>
      </c>
      <c r="I29" s="15">
        <f t="shared" si="2"/>
        <v>27389000</v>
      </c>
      <c r="J29" s="422" t="s">
        <v>797</v>
      </c>
      <c r="K29" s="121"/>
      <c r="L29" s="421"/>
      <c r="M29" s="15"/>
      <c r="N29" s="11"/>
      <c r="O29" s="10"/>
    </row>
    <row r="30" spans="1:15" x14ac:dyDescent="0.25">
      <c r="A30" s="421">
        <f t="shared" si="3"/>
        <v>29</v>
      </c>
      <c r="B30" s="11">
        <v>45662</v>
      </c>
      <c r="C30" s="10" t="s">
        <v>691</v>
      </c>
      <c r="D30" s="83" t="s">
        <v>27</v>
      </c>
      <c r="E30" s="41">
        <v>45000</v>
      </c>
      <c r="F30" s="41">
        <v>100</v>
      </c>
      <c r="G30" s="41">
        <f t="shared" si="0"/>
        <v>44900</v>
      </c>
      <c r="H30" s="15">
        <v>610</v>
      </c>
      <c r="I30" s="15">
        <f t="shared" si="2"/>
        <v>27389000</v>
      </c>
      <c r="J30" s="422" t="s">
        <v>204</v>
      </c>
      <c r="K30" s="121"/>
      <c r="L30" s="421"/>
      <c r="M30" s="15"/>
      <c r="N30" s="11"/>
      <c r="O30" s="10"/>
    </row>
    <row r="31" spans="1:15" x14ac:dyDescent="0.25">
      <c r="A31" s="421">
        <f t="shared" si="3"/>
        <v>30</v>
      </c>
      <c r="B31" s="11">
        <v>45662</v>
      </c>
      <c r="C31" s="10" t="s">
        <v>783</v>
      </c>
      <c r="D31" s="83" t="s">
        <v>27</v>
      </c>
      <c r="E31" s="41">
        <v>45000</v>
      </c>
      <c r="F31" s="41">
        <v>100</v>
      </c>
      <c r="G31" s="41">
        <f t="shared" si="0"/>
        <v>44900</v>
      </c>
      <c r="H31" s="15">
        <v>610</v>
      </c>
      <c r="I31" s="15">
        <f t="shared" si="2"/>
        <v>27389000</v>
      </c>
      <c r="J31" s="422" t="s">
        <v>204</v>
      </c>
      <c r="K31" s="121"/>
      <c r="L31" s="421"/>
      <c r="M31" s="15"/>
      <c r="N31" s="11"/>
      <c r="O31" s="10"/>
    </row>
    <row r="32" spans="1:15" x14ac:dyDescent="0.25">
      <c r="A32" s="421">
        <f t="shared" si="3"/>
        <v>31</v>
      </c>
      <c r="B32" s="11">
        <v>45662</v>
      </c>
      <c r="C32" s="10" t="s">
        <v>784</v>
      </c>
      <c r="D32" s="83" t="s">
        <v>27</v>
      </c>
      <c r="E32" s="41">
        <v>45000</v>
      </c>
      <c r="F32" s="41">
        <v>100</v>
      </c>
      <c r="G32" s="41">
        <f t="shared" si="0"/>
        <v>44900</v>
      </c>
      <c r="H32" s="15">
        <v>610</v>
      </c>
      <c r="I32" s="15">
        <f t="shared" si="2"/>
        <v>27389000</v>
      </c>
      <c r="J32" s="422" t="s">
        <v>204</v>
      </c>
      <c r="K32" s="121"/>
      <c r="L32" s="421"/>
      <c r="M32" s="15"/>
      <c r="N32" s="11"/>
      <c r="O32" s="10"/>
    </row>
    <row r="33" spans="1:15" x14ac:dyDescent="0.25">
      <c r="A33" s="421">
        <f t="shared" si="3"/>
        <v>32</v>
      </c>
      <c r="B33" s="11">
        <v>45662</v>
      </c>
      <c r="C33" s="10" t="s">
        <v>785</v>
      </c>
      <c r="D33" s="83" t="s">
        <v>27</v>
      </c>
      <c r="E33" s="41">
        <v>45000</v>
      </c>
      <c r="F33" s="41">
        <v>100</v>
      </c>
      <c r="G33" s="41">
        <f t="shared" si="0"/>
        <v>44900</v>
      </c>
      <c r="H33" s="15">
        <v>610</v>
      </c>
      <c r="I33" s="15">
        <f t="shared" si="2"/>
        <v>27389000</v>
      </c>
      <c r="J33" s="422" t="s">
        <v>204</v>
      </c>
      <c r="K33" s="121"/>
      <c r="L33" s="421"/>
      <c r="M33" s="15"/>
      <c r="N33" s="11"/>
      <c r="O33" s="10"/>
    </row>
    <row r="34" spans="1:15" x14ac:dyDescent="0.25">
      <c r="A34" s="423">
        <f t="shared" si="3"/>
        <v>33</v>
      </c>
      <c r="B34" s="11">
        <v>45668</v>
      </c>
      <c r="C34" s="10" t="s">
        <v>788</v>
      </c>
      <c r="D34" s="83" t="s">
        <v>27</v>
      </c>
      <c r="E34" s="41">
        <v>45000</v>
      </c>
      <c r="F34" s="41">
        <v>100</v>
      </c>
      <c r="G34" s="41">
        <f t="shared" si="0"/>
        <v>44900</v>
      </c>
      <c r="H34" s="15">
        <v>610</v>
      </c>
      <c r="I34" s="15">
        <f t="shared" si="2"/>
        <v>27389000</v>
      </c>
      <c r="J34" s="424" t="s">
        <v>143</v>
      </c>
      <c r="K34" s="121"/>
      <c r="L34" s="423"/>
      <c r="M34" s="15"/>
      <c r="N34" s="11"/>
      <c r="O34" s="10"/>
    </row>
    <row r="35" spans="1:15" x14ac:dyDescent="0.25">
      <c r="A35" s="423">
        <f t="shared" si="3"/>
        <v>34</v>
      </c>
      <c r="B35" s="11">
        <v>45668</v>
      </c>
      <c r="C35" s="10" t="s">
        <v>690</v>
      </c>
      <c r="D35" s="83" t="s">
        <v>27</v>
      </c>
      <c r="E35" s="41">
        <v>45000</v>
      </c>
      <c r="F35" s="41">
        <v>100</v>
      </c>
      <c r="G35" s="41">
        <f t="shared" si="0"/>
        <v>44900</v>
      </c>
      <c r="H35" s="15">
        <v>610</v>
      </c>
      <c r="I35" s="15">
        <f t="shared" si="2"/>
        <v>27389000</v>
      </c>
      <c r="J35" s="424" t="s">
        <v>203</v>
      </c>
      <c r="K35" s="121"/>
      <c r="L35" s="423"/>
      <c r="M35" s="15"/>
      <c r="N35" s="11"/>
      <c r="O35" s="10"/>
    </row>
    <row r="36" spans="1:15" x14ac:dyDescent="0.25">
      <c r="A36" s="423">
        <f t="shared" si="3"/>
        <v>35</v>
      </c>
      <c r="B36" s="11">
        <v>45668</v>
      </c>
      <c r="C36" s="10" t="s">
        <v>789</v>
      </c>
      <c r="D36" s="83" t="s">
        <v>27</v>
      </c>
      <c r="E36" s="41">
        <v>45000</v>
      </c>
      <c r="F36" s="41">
        <v>100</v>
      </c>
      <c r="G36" s="41">
        <f t="shared" si="0"/>
        <v>44900</v>
      </c>
      <c r="H36" s="15">
        <v>610</v>
      </c>
      <c r="I36" s="15">
        <f t="shared" si="2"/>
        <v>27389000</v>
      </c>
      <c r="J36" s="424" t="s">
        <v>780</v>
      </c>
      <c r="K36" s="121"/>
      <c r="L36" s="423"/>
      <c r="M36" s="15"/>
      <c r="N36" s="11"/>
      <c r="O36" s="10"/>
    </row>
    <row r="37" spans="1:15" x14ac:dyDescent="0.25">
      <c r="A37" s="423">
        <f t="shared" si="3"/>
        <v>36</v>
      </c>
      <c r="B37" s="11">
        <v>45668</v>
      </c>
      <c r="C37" s="10" t="s">
        <v>790</v>
      </c>
      <c r="D37" s="83" t="s">
        <v>27</v>
      </c>
      <c r="E37" s="41">
        <v>45000</v>
      </c>
      <c r="F37" s="41">
        <v>100</v>
      </c>
      <c r="G37" s="41">
        <f t="shared" si="0"/>
        <v>44900</v>
      </c>
      <c r="H37" s="15">
        <v>610</v>
      </c>
      <c r="I37" s="15">
        <f t="shared" si="2"/>
        <v>27389000</v>
      </c>
      <c r="J37" s="424" t="s">
        <v>203</v>
      </c>
      <c r="K37" s="121"/>
      <c r="L37" s="423"/>
      <c r="M37" s="15"/>
      <c r="N37" s="11"/>
      <c r="O37" s="10"/>
    </row>
    <row r="38" spans="1:15" x14ac:dyDescent="0.25">
      <c r="A38" s="423">
        <f t="shared" si="3"/>
        <v>37</v>
      </c>
      <c r="B38" s="11">
        <v>45668</v>
      </c>
      <c r="C38" s="10" t="s">
        <v>791</v>
      </c>
      <c r="D38" s="83" t="s">
        <v>27</v>
      </c>
      <c r="E38" s="41">
        <v>45000</v>
      </c>
      <c r="F38" s="41">
        <v>100</v>
      </c>
      <c r="G38" s="41">
        <f t="shared" si="0"/>
        <v>44900</v>
      </c>
      <c r="H38" s="15">
        <v>610</v>
      </c>
      <c r="I38" s="15">
        <f t="shared" si="2"/>
        <v>27389000</v>
      </c>
      <c r="J38" s="424" t="s">
        <v>814</v>
      </c>
      <c r="K38" s="121"/>
      <c r="L38" s="423"/>
      <c r="M38" s="15"/>
      <c r="N38" s="11"/>
      <c r="O38" s="10"/>
    </row>
    <row r="39" spans="1:15" x14ac:dyDescent="0.25">
      <c r="A39" s="425">
        <f t="shared" si="3"/>
        <v>38</v>
      </c>
      <c r="B39" s="11">
        <v>45670</v>
      </c>
      <c r="C39" s="10" t="s">
        <v>799</v>
      </c>
      <c r="D39" s="82" t="s">
        <v>25</v>
      </c>
      <c r="E39" s="41">
        <v>45000</v>
      </c>
      <c r="F39" s="41">
        <v>100</v>
      </c>
      <c r="G39" s="41">
        <f t="shared" si="0"/>
        <v>44900</v>
      </c>
      <c r="H39" s="15">
        <v>620</v>
      </c>
      <c r="I39" s="15">
        <f t="shared" si="2"/>
        <v>27838000</v>
      </c>
      <c r="J39" s="426" t="s">
        <v>844</v>
      </c>
      <c r="K39" s="121"/>
      <c r="L39" s="425"/>
      <c r="M39" s="15"/>
      <c r="N39" s="11"/>
      <c r="O39" s="10"/>
    </row>
    <row r="40" spans="1:15" x14ac:dyDescent="0.25">
      <c r="A40" s="425">
        <f t="shared" si="3"/>
        <v>39</v>
      </c>
      <c r="B40" s="11">
        <v>45670</v>
      </c>
      <c r="C40" s="10" t="s">
        <v>800</v>
      </c>
      <c r="D40" s="82" t="s">
        <v>25</v>
      </c>
      <c r="E40" s="41">
        <v>45000</v>
      </c>
      <c r="F40" s="41">
        <v>100</v>
      </c>
      <c r="G40" s="41">
        <f t="shared" si="0"/>
        <v>44900</v>
      </c>
      <c r="H40" s="15">
        <v>620</v>
      </c>
      <c r="I40" s="15">
        <f t="shared" si="2"/>
        <v>27838000</v>
      </c>
      <c r="J40" s="426" t="s">
        <v>830</v>
      </c>
      <c r="K40" s="121"/>
      <c r="L40" s="425"/>
      <c r="M40" s="15"/>
      <c r="N40" s="11"/>
      <c r="O40" s="10"/>
    </row>
    <row r="41" spans="1:15" x14ac:dyDescent="0.25">
      <c r="A41" s="425">
        <f t="shared" si="3"/>
        <v>40</v>
      </c>
      <c r="B41" s="11">
        <v>45670</v>
      </c>
      <c r="C41" s="10" t="s">
        <v>801</v>
      </c>
      <c r="D41" s="82" t="s">
        <v>25</v>
      </c>
      <c r="E41" s="41">
        <v>45000</v>
      </c>
      <c r="F41" s="41">
        <v>100</v>
      </c>
      <c r="G41" s="41">
        <f t="shared" si="0"/>
        <v>44900</v>
      </c>
      <c r="H41" s="15">
        <v>620</v>
      </c>
      <c r="I41" s="15">
        <f t="shared" si="2"/>
        <v>27838000</v>
      </c>
      <c r="J41" s="426" t="s">
        <v>845</v>
      </c>
      <c r="K41" s="121"/>
      <c r="L41" s="425"/>
      <c r="M41" s="15"/>
      <c r="N41" s="11"/>
      <c r="O41" s="10"/>
    </row>
    <row r="42" spans="1:15" x14ac:dyDescent="0.25">
      <c r="A42" s="425">
        <f t="shared" si="3"/>
        <v>41</v>
      </c>
      <c r="B42" s="11">
        <v>45670</v>
      </c>
      <c r="C42" s="10" t="s">
        <v>802</v>
      </c>
      <c r="D42" s="82" t="s">
        <v>25</v>
      </c>
      <c r="E42" s="41">
        <v>45000</v>
      </c>
      <c r="F42" s="41">
        <v>100</v>
      </c>
      <c r="G42" s="41">
        <f t="shared" si="0"/>
        <v>44900</v>
      </c>
      <c r="H42" s="15">
        <v>620</v>
      </c>
      <c r="I42" s="15">
        <f t="shared" si="2"/>
        <v>27838000</v>
      </c>
      <c r="J42" s="426" t="s">
        <v>830</v>
      </c>
      <c r="K42" s="121"/>
      <c r="L42" s="425"/>
      <c r="M42" s="15"/>
      <c r="N42" s="11"/>
      <c r="O42" s="10"/>
    </row>
    <row r="43" spans="1:15" x14ac:dyDescent="0.25">
      <c r="A43" s="425">
        <f t="shared" si="3"/>
        <v>42</v>
      </c>
      <c r="B43" s="11">
        <v>45670</v>
      </c>
      <c r="C43" s="10" t="s">
        <v>803</v>
      </c>
      <c r="D43" s="82" t="s">
        <v>25</v>
      </c>
      <c r="E43" s="41">
        <v>45000</v>
      </c>
      <c r="F43" s="41">
        <v>100</v>
      </c>
      <c r="G43" s="41">
        <f t="shared" si="0"/>
        <v>44900</v>
      </c>
      <c r="H43" s="15">
        <v>620</v>
      </c>
      <c r="I43" s="15">
        <f t="shared" si="2"/>
        <v>27838000</v>
      </c>
      <c r="J43" s="426" t="s">
        <v>841</v>
      </c>
      <c r="K43" s="121"/>
      <c r="L43" s="425"/>
      <c r="M43" s="15"/>
      <c r="N43" s="11"/>
      <c r="O43" s="10"/>
    </row>
    <row r="44" spans="1:15" x14ac:dyDescent="0.25">
      <c r="A44" s="433">
        <f t="shared" si="3"/>
        <v>43</v>
      </c>
      <c r="B44" s="11">
        <v>45675</v>
      </c>
      <c r="C44" s="10" t="s">
        <v>817</v>
      </c>
      <c r="D44" s="83" t="s">
        <v>27</v>
      </c>
      <c r="E44" s="41">
        <v>45000</v>
      </c>
      <c r="F44" s="41">
        <v>100</v>
      </c>
      <c r="G44" s="41">
        <f t="shared" si="0"/>
        <v>44900</v>
      </c>
      <c r="H44" s="15">
        <v>610</v>
      </c>
      <c r="I44" s="15">
        <f t="shared" si="2"/>
        <v>27389000</v>
      </c>
      <c r="J44" s="434" t="s">
        <v>372</v>
      </c>
      <c r="K44" s="121"/>
      <c r="L44" s="433"/>
      <c r="M44" s="15"/>
      <c r="N44" s="11"/>
      <c r="O44" s="10"/>
    </row>
    <row r="45" spans="1:15" x14ac:dyDescent="0.25">
      <c r="A45" s="433">
        <f t="shared" si="3"/>
        <v>44</v>
      </c>
      <c r="B45" s="11">
        <v>45675</v>
      </c>
      <c r="C45" s="10" t="s">
        <v>736</v>
      </c>
      <c r="D45" s="83" t="s">
        <v>27</v>
      </c>
      <c r="E45" s="41">
        <v>45000</v>
      </c>
      <c r="F45" s="41">
        <v>100</v>
      </c>
      <c r="G45" s="41">
        <f t="shared" si="0"/>
        <v>44900</v>
      </c>
      <c r="H45" s="15">
        <v>610</v>
      </c>
      <c r="I45" s="15">
        <f t="shared" si="2"/>
        <v>27389000</v>
      </c>
      <c r="J45" s="434" t="s">
        <v>203</v>
      </c>
      <c r="K45" s="121"/>
      <c r="L45" s="433"/>
      <c r="M45" s="15"/>
      <c r="N45" s="11"/>
      <c r="O45" s="10"/>
    </row>
    <row r="46" spans="1:15" x14ac:dyDescent="0.25">
      <c r="A46" s="433">
        <f t="shared" si="3"/>
        <v>45</v>
      </c>
      <c r="B46" s="11">
        <v>45675</v>
      </c>
      <c r="C46" s="10" t="s">
        <v>818</v>
      </c>
      <c r="D46" s="83" t="s">
        <v>27</v>
      </c>
      <c r="E46" s="41">
        <v>45000</v>
      </c>
      <c r="F46" s="41">
        <v>100</v>
      </c>
      <c r="G46" s="41">
        <f t="shared" si="0"/>
        <v>44900</v>
      </c>
      <c r="H46" s="15">
        <v>610</v>
      </c>
      <c r="I46" s="15">
        <f t="shared" si="2"/>
        <v>27389000</v>
      </c>
      <c r="J46" s="434" t="s">
        <v>372</v>
      </c>
      <c r="K46" s="121"/>
      <c r="L46" s="433"/>
      <c r="M46" s="15"/>
      <c r="N46" s="11"/>
      <c r="O46" s="10"/>
    </row>
    <row r="47" spans="1:15" x14ac:dyDescent="0.25">
      <c r="A47" s="433">
        <f t="shared" si="3"/>
        <v>46</v>
      </c>
      <c r="B47" s="11">
        <v>45675</v>
      </c>
      <c r="C47" s="10" t="s">
        <v>819</v>
      </c>
      <c r="D47" s="83" t="s">
        <v>27</v>
      </c>
      <c r="E47" s="41">
        <v>45000</v>
      </c>
      <c r="F47" s="41">
        <v>100</v>
      </c>
      <c r="G47" s="41">
        <f t="shared" si="0"/>
        <v>44900</v>
      </c>
      <c r="H47" s="15">
        <v>610</v>
      </c>
      <c r="I47" s="15">
        <f t="shared" si="2"/>
        <v>27389000</v>
      </c>
      <c r="J47" s="434" t="s">
        <v>815</v>
      </c>
      <c r="K47" s="121"/>
      <c r="L47" s="433"/>
      <c r="M47" s="15"/>
      <c r="N47" s="11"/>
      <c r="O47" s="10"/>
    </row>
    <row r="48" spans="1:15" x14ac:dyDescent="0.25">
      <c r="A48" s="433">
        <f t="shared" si="3"/>
        <v>47</v>
      </c>
      <c r="B48" s="11">
        <v>45675</v>
      </c>
      <c r="C48" s="10" t="s">
        <v>820</v>
      </c>
      <c r="D48" s="83" t="s">
        <v>27</v>
      </c>
      <c r="E48" s="41">
        <v>45000</v>
      </c>
      <c r="F48" s="41">
        <v>100</v>
      </c>
      <c r="G48" s="41">
        <f t="shared" si="0"/>
        <v>44900</v>
      </c>
      <c r="H48" s="15">
        <v>610</v>
      </c>
      <c r="I48" s="15">
        <f t="shared" si="2"/>
        <v>27389000</v>
      </c>
      <c r="J48" s="434" t="s">
        <v>828</v>
      </c>
      <c r="K48" s="121"/>
      <c r="L48" s="433"/>
      <c r="M48" s="15"/>
      <c r="N48" s="11"/>
      <c r="O48" s="10"/>
    </row>
    <row r="49" spans="1:15" x14ac:dyDescent="0.25">
      <c r="A49" s="444">
        <f t="shared" si="3"/>
        <v>48</v>
      </c>
      <c r="B49" s="11">
        <v>45680</v>
      </c>
      <c r="C49" s="10" t="s">
        <v>840</v>
      </c>
      <c r="D49" s="83" t="s">
        <v>27</v>
      </c>
      <c r="E49" s="41">
        <v>45000</v>
      </c>
      <c r="F49" s="41">
        <v>100</v>
      </c>
      <c r="G49" s="41">
        <f t="shared" si="0"/>
        <v>44900</v>
      </c>
      <c r="H49" s="15">
        <v>620</v>
      </c>
      <c r="I49" s="15">
        <f t="shared" si="2"/>
        <v>27838000</v>
      </c>
      <c r="J49" s="445" t="s">
        <v>204</v>
      </c>
      <c r="K49" s="121"/>
      <c r="L49" s="444"/>
      <c r="M49" s="15"/>
      <c r="N49" s="11"/>
      <c r="O49" s="10"/>
    </row>
    <row r="50" spans="1:15" x14ac:dyDescent="0.25">
      <c r="A50" s="446">
        <f t="shared" si="3"/>
        <v>49</v>
      </c>
      <c r="B50" s="11">
        <v>45682</v>
      </c>
      <c r="C50" s="10" t="s">
        <v>907</v>
      </c>
      <c r="D50" s="83" t="s">
        <v>27</v>
      </c>
      <c r="E50" s="41">
        <v>45000</v>
      </c>
      <c r="F50" s="41">
        <v>0</v>
      </c>
      <c r="G50" s="41">
        <f t="shared" si="0"/>
        <v>45000</v>
      </c>
      <c r="H50" s="15">
        <v>620</v>
      </c>
      <c r="I50" s="15">
        <f t="shared" si="2"/>
        <v>27900000</v>
      </c>
      <c r="J50" s="447" t="s">
        <v>203</v>
      </c>
      <c r="K50" s="121"/>
      <c r="L50" s="446"/>
      <c r="M50" s="15"/>
      <c r="N50" s="11"/>
      <c r="O50" s="10"/>
    </row>
    <row r="51" spans="1:15" x14ac:dyDescent="0.25">
      <c r="A51" s="453">
        <f t="shared" si="3"/>
        <v>50</v>
      </c>
      <c r="B51" s="11">
        <v>45685</v>
      </c>
      <c r="C51" s="10" t="s">
        <v>849</v>
      </c>
      <c r="D51" s="83" t="s">
        <v>27</v>
      </c>
      <c r="E51" s="41">
        <v>45000</v>
      </c>
      <c r="F51" s="41">
        <v>100</v>
      </c>
      <c r="G51" s="41">
        <f t="shared" si="0"/>
        <v>44900</v>
      </c>
      <c r="H51" s="15">
        <v>630</v>
      </c>
      <c r="I51" s="15">
        <f t="shared" si="2"/>
        <v>28287000</v>
      </c>
      <c r="J51" s="454" t="s">
        <v>862</v>
      </c>
      <c r="K51" s="121"/>
      <c r="L51" s="453"/>
      <c r="M51" s="15"/>
      <c r="N51" s="11"/>
      <c r="O51" s="10"/>
    </row>
    <row r="52" spans="1:15" x14ac:dyDescent="0.25">
      <c r="A52" s="453">
        <f t="shared" si="3"/>
        <v>51</v>
      </c>
      <c r="B52" s="11">
        <v>45685</v>
      </c>
      <c r="C52" s="10" t="s">
        <v>850</v>
      </c>
      <c r="D52" s="83" t="s">
        <v>27</v>
      </c>
      <c r="E52" s="41">
        <v>45000</v>
      </c>
      <c r="F52" s="41">
        <v>100</v>
      </c>
      <c r="G52" s="41">
        <f t="shared" si="0"/>
        <v>44900</v>
      </c>
      <c r="H52" s="15">
        <v>630</v>
      </c>
      <c r="I52" s="15">
        <f t="shared" si="2"/>
        <v>28287000</v>
      </c>
      <c r="J52" s="454" t="s">
        <v>717</v>
      </c>
      <c r="K52" s="121"/>
      <c r="L52" s="453"/>
      <c r="M52" s="15"/>
      <c r="N52" s="11"/>
      <c r="O52" s="10"/>
    </row>
    <row r="53" spans="1:15" x14ac:dyDescent="0.25">
      <c r="A53" s="453">
        <f t="shared" si="3"/>
        <v>52</v>
      </c>
      <c r="B53" s="11">
        <v>45685</v>
      </c>
      <c r="C53" s="10" t="s">
        <v>851</v>
      </c>
      <c r="D53" s="83" t="s">
        <v>27</v>
      </c>
      <c r="E53" s="41">
        <v>45000</v>
      </c>
      <c r="F53" s="41">
        <v>0</v>
      </c>
      <c r="G53" s="41">
        <f t="shared" si="0"/>
        <v>45000</v>
      </c>
      <c r="H53" s="15">
        <v>630</v>
      </c>
      <c r="I53" s="15">
        <f t="shared" si="2"/>
        <v>28350000</v>
      </c>
      <c r="J53" s="454" t="s">
        <v>529</v>
      </c>
      <c r="K53" s="121"/>
      <c r="L53" s="453"/>
      <c r="M53" s="15"/>
      <c r="N53" s="11"/>
      <c r="O53" s="10"/>
    </row>
    <row r="54" spans="1:15" x14ac:dyDescent="0.25">
      <c r="A54" s="453">
        <f t="shared" si="3"/>
        <v>53</v>
      </c>
      <c r="B54" s="11">
        <v>45685</v>
      </c>
      <c r="C54" s="10" t="s">
        <v>852</v>
      </c>
      <c r="D54" s="83" t="s">
        <v>27</v>
      </c>
      <c r="E54" s="41">
        <v>45000</v>
      </c>
      <c r="F54" s="41">
        <v>100</v>
      </c>
      <c r="G54" s="41">
        <f t="shared" si="0"/>
        <v>44900</v>
      </c>
      <c r="H54" s="15">
        <v>630</v>
      </c>
      <c r="I54" s="15">
        <f t="shared" si="2"/>
        <v>28287000</v>
      </c>
      <c r="J54" s="454" t="s">
        <v>717</v>
      </c>
      <c r="K54" s="121"/>
      <c r="L54" s="453"/>
      <c r="M54" s="15"/>
      <c r="N54" s="11"/>
      <c r="O54" s="10"/>
    </row>
    <row r="55" spans="1:15" x14ac:dyDescent="0.25">
      <c r="A55" s="453">
        <f t="shared" si="3"/>
        <v>54</v>
      </c>
      <c r="B55" s="11">
        <v>45685</v>
      </c>
      <c r="C55" s="10" t="s">
        <v>853</v>
      </c>
      <c r="D55" s="83" t="s">
        <v>27</v>
      </c>
      <c r="E55" s="41">
        <v>45000</v>
      </c>
      <c r="F55" s="41">
        <v>100</v>
      </c>
      <c r="G55" s="41">
        <f t="shared" si="0"/>
        <v>44900</v>
      </c>
      <c r="H55" s="15">
        <v>630</v>
      </c>
      <c r="I55" s="15">
        <f t="shared" si="2"/>
        <v>28287000</v>
      </c>
      <c r="J55" s="454" t="s">
        <v>204</v>
      </c>
      <c r="K55" s="121"/>
      <c r="L55" s="453"/>
      <c r="M55" s="15"/>
      <c r="N55" s="11"/>
      <c r="O55" s="10"/>
    </row>
    <row r="56" spans="1:15" x14ac:dyDescent="0.25">
      <c r="A56" s="453">
        <f t="shared" si="3"/>
        <v>55</v>
      </c>
      <c r="B56" s="11">
        <v>45685</v>
      </c>
      <c r="C56" s="10" t="s">
        <v>854</v>
      </c>
      <c r="D56" s="83" t="s">
        <v>27</v>
      </c>
      <c r="E56" s="41">
        <v>45000</v>
      </c>
      <c r="F56" s="41">
        <v>100</v>
      </c>
      <c r="G56" s="41">
        <f t="shared" si="0"/>
        <v>44900</v>
      </c>
      <c r="H56" s="15">
        <v>630</v>
      </c>
      <c r="I56" s="15">
        <f t="shared" si="2"/>
        <v>28287000</v>
      </c>
      <c r="J56" s="454" t="s">
        <v>204</v>
      </c>
      <c r="K56" s="121"/>
      <c r="L56" s="453"/>
      <c r="M56" s="15"/>
      <c r="N56" s="11"/>
      <c r="O56" s="10"/>
    </row>
    <row r="57" spans="1:15" x14ac:dyDescent="0.25">
      <c r="A57" s="453">
        <f t="shared" si="3"/>
        <v>56</v>
      </c>
      <c r="B57" s="11">
        <v>45685</v>
      </c>
      <c r="C57" s="10" t="s">
        <v>855</v>
      </c>
      <c r="D57" s="83" t="s">
        <v>27</v>
      </c>
      <c r="E57" s="41">
        <v>45000</v>
      </c>
      <c r="F57" s="41">
        <v>100</v>
      </c>
      <c r="G57" s="41">
        <f t="shared" si="0"/>
        <v>44900</v>
      </c>
      <c r="H57" s="15">
        <v>630</v>
      </c>
      <c r="I57" s="15">
        <f t="shared" si="2"/>
        <v>28287000</v>
      </c>
      <c r="J57" s="454" t="s">
        <v>873</v>
      </c>
      <c r="K57" s="121"/>
      <c r="L57" s="453"/>
      <c r="M57" s="15"/>
      <c r="N57" s="11"/>
      <c r="O57" s="10"/>
    </row>
    <row r="58" spans="1:15" x14ac:dyDescent="0.25">
      <c r="A58" s="453">
        <f t="shared" si="3"/>
        <v>57</v>
      </c>
      <c r="B58" s="11">
        <v>45685</v>
      </c>
      <c r="C58" s="10" t="s">
        <v>856</v>
      </c>
      <c r="D58" s="83" t="s">
        <v>27</v>
      </c>
      <c r="E58" s="41">
        <v>45000</v>
      </c>
      <c r="F58" s="41">
        <v>100</v>
      </c>
      <c r="G58" s="41">
        <f t="shared" si="0"/>
        <v>44900</v>
      </c>
      <c r="H58" s="15">
        <v>630</v>
      </c>
      <c r="I58" s="15">
        <f t="shared" si="2"/>
        <v>28287000</v>
      </c>
      <c r="J58" s="454" t="s">
        <v>372</v>
      </c>
      <c r="K58" s="121"/>
      <c r="L58" s="453"/>
      <c r="M58" s="15"/>
      <c r="N58" s="11"/>
      <c r="O58" s="10"/>
    </row>
    <row r="59" spans="1:15" x14ac:dyDescent="0.25">
      <c r="A59" s="456">
        <f t="shared" si="3"/>
        <v>58</v>
      </c>
      <c r="B59" s="11">
        <v>45685</v>
      </c>
      <c r="C59" s="10" t="s">
        <v>857</v>
      </c>
      <c r="D59" s="83" t="s">
        <v>27</v>
      </c>
      <c r="E59" s="41">
        <v>45000</v>
      </c>
      <c r="F59" s="41">
        <v>100</v>
      </c>
      <c r="G59" s="41">
        <f t="shared" si="0"/>
        <v>44900</v>
      </c>
      <c r="H59" s="15">
        <v>630</v>
      </c>
      <c r="I59" s="15">
        <f t="shared" si="2"/>
        <v>28287000</v>
      </c>
      <c r="J59" s="454" t="s">
        <v>893</v>
      </c>
      <c r="K59" s="121"/>
      <c r="L59" s="453"/>
      <c r="M59" s="15"/>
      <c r="N59" s="11"/>
      <c r="O59" s="10"/>
    </row>
    <row r="61" spans="1:15" x14ac:dyDescent="0.25">
      <c r="K61" s="50" t="s">
        <v>28</v>
      </c>
      <c r="L61" s="36">
        <f>SUM(I2:I59)</f>
        <v>1638885340</v>
      </c>
    </row>
    <row r="62" spans="1:15" x14ac:dyDescent="0.25">
      <c r="K62" s="10"/>
      <c r="L62" s="10"/>
    </row>
    <row r="63" spans="1:15" x14ac:dyDescent="0.25">
      <c r="K63" s="50" t="s">
        <v>66</v>
      </c>
      <c r="L63" s="36">
        <f>SUM(M2:M59)</f>
        <v>1544373690</v>
      </c>
    </row>
    <row r="64" spans="1:15" x14ac:dyDescent="0.25">
      <c r="K64" s="55"/>
      <c r="L64" s="55"/>
    </row>
    <row r="65" spans="11:12" x14ac:dyDescent="0.25">
      <c r="K65" s="50" t="s">
        <v>181</v>
      </c>
      <c r="L65" s="36">
        <f>1000000*58</f>
        <v>58000000</v>
      </c>
    </row>
    <row r="66" spans="11:12" x14ac:dyDescent="0.25">
      <c r="K66" s="55"/>
      <c r="L66" s="55"/>
    </row>
    <row r="67" spans="11:12" x14ac:dyDescent="0.25">
      <c r="K67" s="50" t="s">
        <v>227</v>
      </c>
      <c r="L67" s="36">
        <f>SUM(E2+E3+E4+E5+E6+E7+E8+E9+E10+E11+E12+E13+E14+E15+E16+E17+E18)*45</f>
        <v>36382500</v>
      </c>
    </row>
    <row r="68" spans="11:12" x14ac:dyDescent="0.25">
      <c r="K68" s="55"/>
      <c r="L68" s="49"/>
    </row>
    <row r="69" spans="11:12" x14ac:dyDescent="0.25">
      <c r="K69" s="50" t="s">
        <v>71</v>
      </c>
      <c r="L69" s="36">
        <f>L61-L63-L65-L67-4150</f>
        <v>125000</v>
      </c>
    </row>
  </sheetData>
  <pageMargins left="0.7" right="0.7" top="0.75" bottom="0.75" header="0.3" footer="0.3"/>
  <pageSetup scale="50" orientation="landscape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9"/>
  <sheetViews>
    <sheetView topLeftCell="J93" workbookViewId="0">
      <selection activeCell="P121" sqref="P121"/>
    </sheetView>
  </sheetViews>
  <sheetFormatPr baseColWidth="10" defaultRowHeight="15" x14ac:dyDescent="0.25"/>
  <cols>
    <col min="2" max="2" width="10.7109375" customWidth="1"/>
    <col min="3" max="3" width="23.85546875" customWidth="1"/>
    <col min="4" max="4" width="9.28515625" customWidth="1"/>
    <col min="5" max="5" width="11" customWidth="1"/>
    <col min="6" max="6" width="13" customWidth="1"/>
    <col min="7" max="7" width="20" customWidth="1"/>
    <col min="8" max="8" width="8" customWidth="1"/>
    <col min="9" max="9" width="13.85546875" customWidth="1"/>
    <col min="10" max="10" width="36.140625" customWidth="1"/>
    <col min="11" max="11" width="15.28515625" customWidth="1"/>
    <col min="12" max="12" width="16.28515625" customWidth="1"/>
    <col min="13" max="13" width="16.140625" customWidth="1"/>
    <col min="14" max="14" width="10.7109375" customWidth="1"/>
    <col min="15" max="15" width="24.28515625" customWidth="1"/>
  </cols>
  <sheetData>
    <row r="1" spans="1:15" ht="18.75" x14ac:dyDescent="0.25">
      <c r="A1" s="16" t="s">
        <v>281</v>
      </c>
      <c r="B1" s="16" t="s">
        <v>9</v>
      </c>
      <c r="C1" s="16" t="s">
        <v>41</v>
      </c>
      <c r="D1" s="16" t="s">
        <v>1</v>
      </c>
      <c r="E1" s="16" t="s">
        <v>2</v>
      </c>
      <c r="F1" s="16" t="s">
        <v>3</v>
      </c>
      <c r="G1" s="16" t="s">
        <v>149</v>
      </c>
      <c r="H1" s="16" t="s">
        <v>5</v>
      </c>
      <c r="I1" s="16" t="s">
        <v>107</v>
      </c>
      <c r="J1" s="16" t="s">
        <v>142</v>
      </c>
      <c r="K1" s="16" t="s">
        <v>24</v>
      </c>
      <c r="L1" s="16" t="s">
        <v>137</v>
      </c>
      <c r="M1" s="16" t="s">
        <v>105</v>
      </c>
      <c r="N1" s="16" t="s">
        <v>9</v>
      </c>
      <c r="O1" s="16" t="s">
        <v>67</v>
      </c>
    </row>
    <row r="2" spans="1:15" x14ac:dyDescent="0.25">
      <c r="A2" s="459">
        <v>1</v>
      </c>
      <c r="B2" s="11">
        <v>45688</v>
      </c>
      <c r="C2" s="10" t="s">
        <v>877</v>
      </c>
      <c r="D2" s="83" t="s">
        <v>27</v>
      </c>
      <c r="E2" s="41">
        <v>45000</v>
      </c>
      <c r="F2" s="41">
        <v>100</v>
      </c>
      <c r="G2" s="41">
        <f t="shared" ref="G2:G7" si="0">E2-F2</f>
        <v>44900</v>
      </c>
      <c r="H2" s="15">
        <v>625</v>
      </c>
      <c r="I2" s="458">
        <f>G2*H2</f>
        <v>28062500</v>
      </c>
      <c r="J2" s="460" t="s">
        <v>204</v>
      </c>
      <c r="K2" s="121"/>
      <c r="L2" s="459"/>
      <c r="M2" s="15">
        <v>50000000</v>
      </c>
      <c r="N2" s="11">
        <v>45693</v>
      </c>
      <c r="O2" s="465" t="s">
        <v>504</v>
      </c>
    </row>
    <row r="3" spans="1:15" x14ac:dyDescent="0.25">
      <c r="A3" s="459">
        <f t="shared" ref="A3:A69" si="1">A2+1</f>
        <v>2</v>
      </c>
      <c r="B3" s="11">
        <v>45688</v>
      </c>
      <c r="C3" s="10" t="s">
        <v>878</v>
      </c>
      <c r="D3" s="83" t="s">
        <v>27</v>
      </c>
      <c r="E3" s="41">
        <v>45000</v>
      </c>
      <c r="F3" s="41">
        <v>100</v>
      </c>
      <c r="G3" s="41">
        <f t="shared" si="0"/>
        <v>44900</v>
      </c>
      <c r="H3" s="15">
        <v>625</v>
      </c>
      <c r="I3" s="458">
        <f t="shared" ref="I3:I71" si="2">G3*H3</f>
        <v>28062500</v>
      </c>
      <c r="J3" s="460" t="s">
        <v>893</v>
      </c>
      <c r="K3" s="121"/>
      <c r="L3" s="459"/>
      <c r="M3" s="15">
        <v>90000000</v>
      </c>
      <c r="N3" s="11">
        <v>45693</v>
      </c>
      <c r="O3" s="465" t="s">
        <v>504</v>
      </c>
    </row>
    <row r="4" spans="1:15" x14ac:dyDescent="0.25">
      <c r="A4" s="459">
        <f t="shared" si="1"/>
        <v>3</v>
      </c>
      <c r="B4" s="11">
        <v>45688</v>
      </c>
      <c r="C4" s="10" t="s">
        <v>879</v>
      </c>
      <c r="D4" s="83" t="s">
        <v>27</v>
      </c>
      <c r="E4" s="41">
        <v>45000</v>
      </c>
      <c r="F4" s="41">
        <v>100</v>
      </c>
      <c r="G4" s="41">
        <f t="shared" si="0"/>
        <v>44900</v>
      </c>
      <c r="H4" s="15">
        <v>625</v>
      </c>
      <c r="I4" s="458">
        <f t="shared" si="2"/>
        <v>28062500</v>
      </c>
      <c r="J4" s="460" t="s">
        <v>204</v>
      </c>
      <c r="K4" s="121"/>
      <c r="L4" s="459"/>
      <c r="M4" s="15">
        <v>28220000</v>
      </c>
      <c r="N4" s="11">
        <v>45693</v>
      </c>
      <c r="O4" s="465" t="s">
        <v>504</v>
      </c>
    </row>
    <row r="5" spans="1:15" x14ac:dyDescent="0.25">
      <c r="A5" s="459">
        <f t="shared" si="1"/>
        <v>4</v>
      </c>
      <c r="B5" s="11">
        <v>45688</v>
      </c>
      <c r="C5" s="486" t="s">
        <v>987</v>
      </c>
      <c r="D5" s="83" t="s">
        <v>27</v>
      </c>
      <c r="E5" s="41">
        <v>45000</v>
      </c>
      <c r="F5" s="41">
        <v>100</v>
      </c>
      <c r="G5" s="41">
        <f t="shared" si="0"/>
        <v>44900</v>
      </c>
      <c r="H5" s="15">
        <v>625</v>
      </c>
      <c r="I5" s="458">
        <f t="shared" si="2"/>
        <v>28062500</v>
      </c>
      <c r="J5" s="460" t="s">
        <v>529</v>
      </c>
      <c r="K5" s="121"/>
      <c r="L5" s="459"/>
      <c r="M5" s="15"/>
      <c r="N5" s="11"/>
      <c r="O5" s="10" t="s">
        <v>908</v>
      </c>
    </row>
    <row r="6" spans="1:15" x14ac:dyDescent="0.25">
      <c r="A6" s="459">
        <f t="shared" si="1"/>
        <v>5</v>
      </c>
      <c r="B6" s="11">
        <v>45688</v>
      </c>
      <c r="C6" s="10" t="s">
        <v>880</v>
      </c>
      <c r="D6" s="83" t="s">
        <v>27</v>
      </c>
      <c r="E6" s="41">
        <v>45000</v>
      </c>
      <c r="F6" s="41">
        <v>100</v>
      </c>
      <c r="G6" s="41">
        <f t="shared" si="0"/>
        <v>44900</v>
      </c>
      <c r="H6" s="15">
        <v>625</v>
      </c>
      <c r="I6" s="458">
        <f t="shared" si="2"/>
        <v>28062500</v>
      </c>
      <c r="J6" s="460" t="s">
        <v>204</v>
      </c>
      <c r="K6" s="121"/>
      <c r="L6" s="459"/>
      <c r="M6" s="15">
        <v>62000000</v>
      </c>
      <c r="N6" s="11">
        <v>45695</v>
      </c>
      <c r="O6" s="10" t="s">
        <v>482</v>
      </c>
    </row>
    <row r="7" spans="1:15" x14ac:dyDescent="0.25">
      <c r="A7" s="459">
        <f t="shared" si="1"/>
        <v>6</v>
      </c>
      <c r="B7" s="11">
        <v>45688</v>
      </c>
      <c r="C7" s="10" t="s">
        <v>881</v>
      </c>
      <c r="D7" s="83" t="s">
        <v>27</v>
      </c>
      <c r="E7" s="41">
        <v>45000</v>
      </c>
      <c r="F7" s="41">
        <v>100</v>
      </c>
      <c r="G7" s="41">
        <f t="shared" si="0"/>
        <v>44900</v>
      </c>
      <c r="H7" s="15">
        <v>625</v>
      </c>
      <c r="I7" s="458">
        <f t="shared" si="2"/>
        <v>28062500</v>
      </c>
      <c r="J7" s="460" t="s">
        <v>916</v>
      </c>
      <c r="K7" s="121"/>
      <c r="L7" s="459"/>
      <c r="M7" s="15">
        <v>38000000</v>
      </c>
      <c r="N7" s="11">
        <v>45695</v>
      </c>
      <c r="O7" s="10" t="s">
        <v>482</v>
      </c>
    </row>
    <row r="8" spans="1:15" x14ac:dyDescent="0.25">
      <c r="A8" s="459">
        <f t="shared" si="1"/>
        <v>7</v>
      </c>
      <c r="B8" s="11">
        <v>45688</v>
      </c>
      <c r="C8" s="10" t="s">
        <v>882</v>
      </c>
      <c r="D8" s="83" t="s">
        <v>27</v>
      </c>
      <c r="E8" s="41">
        <v>45000</v>
      </c>
      <c r="F8" s="41">
        <v>100</v>
      </c>
      <c r="G8" s="41">
        <f t="shared" ref="G8:G72" si="3">E8-F8</f>
        <v>44900</v>
      </c>
      <c r="H8" s="15">
        <v>625</v>
      </c>
      <c r="I8" s="458">
        <f t="shared" si="2"/>
        <v>28062500</v>
      </c>
      <c r="J8" s="460" t="s">
        <v>204</v>
      </c>
      <c r="K8" s="121"/>
      <c r="L8" s="459"/>
      <c r="M8" s="15">
        <v>30000000</v>
      </c>
      <c r="N8" s="11">
        <v>45695</v>
      </c>
      <c r="O8" s="10" t="s">
        <v>504</v>
      </c>
    </row>
    <row r="9" spans="1:15" x14ac:dyDescent="0.25">
      <c r="A9" s="459">
        <f t="shared" si="1"/>
        <v>8</v>
      </c>
      <c r="B9" s="11">
        <v>45688</v>
      </c>
      <c r="C9" s="10" t="s">
        <v>883</v>
      </c>
      <c r="D9" s="83" t="s">
        <v>27</v>
      </c>
      <c r="E9" s="41">
        <v>45000</v>
      </c>
      <c r="F9" s="41">
        <v>100</v>
      </c>
      <c r="G9" s="41">
        <f t="shared" si="3"/>
        <v>44900</v>
      </c>
      <c r="H9" s="15">
        <v>625</v>
      </c>
      <c r="I9" s="458">
        <f t="shared" si="2"/>
        <v>28062500</v>
      </c>
      <c r="J9" s="460" t="s">
        <v>815</v>
      </c>
      <c r="K9" s="121"/>
      <c r="L9" s="459"/>
      <c r="M9" s="15">
        <v>28060500</v>
      </c>
      <c r="N9" s="11">
        <v>45702</v>
      </c>
      <c r="O9" s="10" t="s">
        <v>504</v>
      </c>
    </row>
    <row r="10" spans="1:15" x14ac:dyDescent="0.25">
      <c r="A10" s="459">
        <f t="shared" si="1"/>
        <v>9</v>
      </c>
      <c r="B10" s="11">
        <v>45688</v>
      </c>
      <c r="C10" s="10" t="s">
        <v>884</v>
      </c>
      <c r="D10" s="83" t="s">
        <v>27</v>
      </c>
      <c r="E10" s="41">
        <v>45000</v>
      </c>
      <c r="F10" s="41">
        <v>100</v>
      </c>
      <c r="G10" s="41">
        <f t="shared" si="3"/>
        <v>44900</v>
      </c>
      <c r="H10" s="15">
        <v>625</v>
      </c>
      <c r="I10" s="458">
        <f>G10*H10</f>
        <v>28062500</v>
      </c>
      <c r="J10" s="460" t="s">
        <v>203</v>
      </c>
      <c r="K10" s="121"/>
      <c r="L10" s="459"/>
      <c r="M10" s="15">
        <v>95000000</v>
      </c>
      <c r="N10" s="11">
        <v>45702</v>
      </c>
      <c r="O10" s="10" t="s">
        <v>504</v>
      </c>
    </row>
    <row r="11" spans="1:15" x14ac:dyDescent="0.25">
      <c r="A11" s="459">
        <f t="shared" si="1"/>
        <v>10</v>
      </c>
      <c r="B11" s="11">
        <v>45688</v>
      </c>
      <c r="C11" s="10" t="s">
        <v>885</v>
      </c>
      <c r="D11" s="83" t="s">
        <v>27</v>
      </c>
      <c r="E11" s="41">
        <v>45000</v>
      </c>
      <c r="F11" s="41">
        <v>100</v>
      </c>
      <c r="G11" s="41">
        <f t="shared" si="3"/>
        <v>44900</v>
      </c>
      <c r="H11" s="15">
        <v>625</v>
      </c>
      <c r="I11" s="458">
        <f t="shared" si="2"/>
        <v>28062500</v>
      </c>
      <c r="J11" s="460" t="s">
        <v>203</v>
      </c>
      <c r="K11" s="121"/>
      <c r="L11" s="459"/>
      <c r="M11" s="15">
        <v>100000000</v>
      </c>
      <c r="N11" s="11">
        <v>45702</v>
      </c>
      <c r="O11" s="10" t="s">
        <v>482</v>
      </c>
    </row>
    <row r="12" spans="1:15" x14ac:dyDescent="0.25">
      <c r="A12" s="459">
        <f t="shared" si="1"/>
        <v>11</v>
      </c>
      <c r="B12" s="11">
        <v>45688</v>
      </c>
      <c r="C12" s="10" t="s">
        <v>886</v>
      </c>
      <c r="D12" s="83" t="s">
        <v>27</v>
      </c>
      <c r="E12" s="41">
        <v>45000</v>
      </c>
      <c r="F12" s="41">
        <v>100</v>
      </c>
      <c r="G12" s="41">
        <f t="shared" si="3"/>
        <v>44900</v>
      </c>
      <c r="H12" s="15">
        <v>625</v>
      </c>
      <c r="I12" s="458">
        <f t="shared" si="2"/>
        <v>28062500</v>
      </c>
      <c r="J12" s="460" t="s">
        <v>830</v>
      </c>
      <c r="K12" s="121"/>
      <c r="L12" s="459"/>
      <c r="M12" s="15">
        <v>100000000</v>
      </c>
      <c r="N12" s="11">
        <v>45702</v>
      </c>
      <c r="O12" s="10" t="s">
        <v>481</v>
      </c>
    </row>
    <row r="13" spans="1:15" x14ac:dyDescent="0.25">
      <c r="A13" s="459">
        <f t="shared" si="1"/>
        <v>12</v>
      </c>
      <c r="B13" s="11">
        <v>45688</v>
      </c>
      <c r="C13" s="10" t="s">
        <v>887</v>
      </c>
      <c r="D13" s="83" t="s">
        <v>27</v>
      </c>
      <c r="E13" s="41">
        <v>45000</v>
      </c>
      <c r="F13" s="41">
        <v>100</v>
      </c>
      <c r="G13" s="41">
        <f t="shared" si="3"/>
        <v>44900</v>
      </c>
      <c r="H13" s="15">
        <v>625</v>
      </c>
      <c r="I13" s="458">
        <f t="shared" si="2"/>
        <v>28062500</v>
      </c>
      <c r="J13" s="460" t="s">
        <v>204</v>
      </c>
      <c r="K13" s="121"/>
      <c r="L13" s="459"/>
      <c r="M13" s="15">
        <v>27516700</v>
      </c>
      <c r="N13" s="11">
        <v>45706</v>
      </c>
      <c r="O13" s="10" t="s">
        <v>989</v>
      </c>
    </row>
    <row r="14" spans="1:15" x14ac:dyDescent="0.25">
      <c r="A14" s="459">
        <f t="shared" si="1"/>
        <v>13</v>
      </c>
      <c r="B14" s="11">
        <v>45688</v>
      </c>
      <c r="C14" s="10" t="s">
        <v>888</v>
      </c>
      <c r="D14" s="83" t="s">
        <v>27</v>
      </c>
      <c r="E14" s="41">
        <v>45000</v>
      </c>
      <c r="F14" s="41">
        <v>100</v>
      </c>
      <c r="G14" s="41">
        <f t="shared" si="3"/>
        <v>44900</v>
      </c>
      <c r="H14" s="15">
        <v>625</v>
      </c>
      <c r="I14" s="458">
        <f t="shared" si="2"/>
        <v>28062500</v>
      </c>
      <c r="J14" s="460" t="s">
        <v>204</v>
      </c>
      <c r="K14" s="121"/>
      <c r="L14" s="459"/>
      <c r="M14" s="15">
        <v>150000000</v>
      </c>
      <c r="N14" s="11">
        <v>45709</v>
      </c>
      <c r="O14" s="10" t="s">
        <v>504</v>
      </c>
    </row>
    <row r="15" spans="1:15" x14ac:dyDescent="0.25">
      <c r="A15" s="459">
        <f t="shared" si="1"/>
        <v>14</v>
      </c>
      <c r="B15" s="11">
        <v>45688</v>
      </c>
      <c r="C15" s="10" t="s">
        <v>889</v>
      </c>
      <c r="D15" s="83" t="s">
        <v>27</v>
      </c>
      <c r="E15" s="41">
        <v>45000</v>
      </c>
      <c r="F15" s="41">
        <v>340</v>
      </c>
      <c r="G15" s="41">
        <f t="shared" si="3"/>
        <v>44660</v>
      </c>
      <c r="H15" s="15">
        <v>625</v>
      </c>
      <c r="I15" s="458">
        <f t="shared" si="2"/>
        <v>27912500</v>
      </c>
      <c r="J15" s="460" t="s">
        <v>814</v>
      </c>
      <c r="K15" s="121"/>
      <c r="L15" s="459"/>
      <c r="M15" s="15">
        <v>100000000</v>
      </c>
      <c r="N15" s="11">
        <v>45709</v>
      </c>
      <c r="O15" s="10" t="s">
        <v>482</v>
      </c>
    </row>
    <row r="16" spans="1:15" x14ac:dyDescent="0.25">
      <c r="A16" s="459">
        <f t="shared" si="1"/>
        <v>15</v>
      </c>
      <c r="B16" s="11">
        <v>45688</v>
      </c>
      <c r="C16" s="10" t="s">
        <v>697</v>
      </c>
      <c r="D16" s="83" t="s">
        <v>27</v>
      </c>
      <c r="E16" s="41">
        <v>45000</v>
      </c>
      <c r="F16" s="41">
        <v>100</v>
      </c>
      <c r="G16" s="41">
        <f t="shared" si="3"/>
        <v>44900</v>
      </c>
      <c r="H16" s="15">
        <v>625</v>
      </c>
      <c r="I16" s="458">
        <f t="shared" si="2"/>
        <v>28062500</v>
      </c>
      <c r="J16" s="460" t="s">
        <v>204</v>
      </c>
      <c r="K16" s="121"/>
      <c r="L16" s="459"/>
      <c r="M16" s="15">
        <v>80000000</v>
      </c>
      <c r="N16" s="11">
        <v>45709</v>
      </c>
      <c r="O16" s="10" t="s">
        <v>481</v>
      </c>
    </row>
    <row r="17" spans="1:15" x14ac:dyDescent="0.25">
      <c r="A17" s="459">
        <f t="shared" si="1"/>
        <v>16</v>
      </c>
      <c r="B17" s="11">
        <v>45689</v>
      </c>
      <c r="C17" s="10" t="s">
        <v>665</v>
      </c>
      <c r="D17" s="82" t="s">
        <v>25</v>
      </c>
      <c r="E17" s="41">
        <v>45000</v>
      </c>
      <c r="F17" s="41"/>
      <c r="G17" s="41">
        <f t="shared" si="3"/>
        <v>45000</v>
      </c>
      <c r="H17" s="15">
        <v>600</v>
      </c>
      <c r="I17" s="458">
        <f t="shared" si="2"/>
        <v>27000000</v>
      </c>
      <c r="J17" s="460" t="s">
        <v>204</v>
      </c>
      <c r="K17" s="121"/>
      <c r="L17" s="459"/>
      <c r="M17" s="15">
        <v>49000000</v>
      </c>
      <c r="N17" s="11">
        <v>45709</v>
      </c>
      <c r="O17" s="10" t="s">
        <v>917</v>
      </c>
    </row>
    <row r="18" spans="1:15" x14ac:dyDescent="0.25">
      <c r="A18" s="459">
        <f t="shared" si="1"/>
        <v>17</v>
      </c>
      <c r="B18" s="11">
        <v>45689</v>
      </c>
      <c r="C18" s="10" t="s">
        <v>664</v>
      </c>
      <c r="D18" s="82" t="s">
        <v>25</v>
      </c>
      <c r="E18" s="41">
        <v>45000</v>
      </c>
      <c r="F18" s="41"/>
      <c r="G18" s="41">
        <f t="shared" si="3"/>
        <v>45000</v>
      </c>
      <c r="H18" s="15">
        <v>600</v>
      </c>
      <c r="I18" s="458">
        <f t="shared" si="2"/>
        <v>27000000</v>
      </c>
      <c r="J18" s="460" t="s">
        <v>204</v>
      </c>
      <c r="K18" s="121"/>
      <c r="L18" s="459"/>
      <c r="M18" s="15">
        <v>700000</v>
      </c>
      <c r="N18" s="11">
        <v>45709</v>
      </c>
      <c r="O18" s="10" t="s">
        <v>1002</v>
      </c>
    </row>
    <row r="19" spans="1:15" x14ac:dyDescent="0.25">
      <c r="A19" s="465">
        <f t="shared" si="1"/>
        <v>18</v>
      </c>
      <c r="B19" s="11">
        <v>45693</v>
      </c>
      <c r="C19" s="10" t="s">
        <v>817</v>
      </c>
      <c r="D19" s="83" t="s">
        <v>27</v>
      </c>
      <c r="E19" s="41">
        <v>45000</v>
      </c>
      <c r="F19" s="41">
        <v>0</v>
      </c>
      <c r="G19" s="41">
        <f t="shared" si="3"/>
        <v>45000</v>
      </c>
      <c r="H19" s="15">
        <v>625</v>
      </c>
      <c r="I19" s="464">
        <f t="shared" si="2"/>
        <v>28125000</v>
      </c>
      <c r="J19" s="466" t="s">
        <v>910</v>
      </c>
      <c r="K19" s="121"/>
      <c r="L19" s="465"/>
      <c r="M19" s="15">
        <v>400000</v>
      </c>
      <c r="N19" s="11">
        <v>45715</v>
      </c>
      <c r="O19" s="10" t="s">
        <v>1002</v>
      </c>
    </row>
    <row r="20" spans="1:15" x14ac:dyDescent="0.25">
      <c r="A20" s="465">
        <f t="shared" si="1"/>
        <v>19</v>
      </c>
      <c r="B20" s="11">
        <v>45693</v>
      </c>
      <c r="C20" s="10" t="s">
        <v>897</v>
      </c>
      <c r="D20" s="83" t="s">
        <v>27</v>
      </c>
      <c r="E20" s="41">
        <v>45000</v>
      </c>
      <c r="F20" s="41">
        <v>100</v>
      </c>
      <c r="G20" s="41">
        <f t="shared" si="3"/>
        <v>44900</v>
      </c>
      <c r="H20" s="15">
        <v>625</v>
      </c>
      <c r="I20" s="464">
        <f t="shared" si="2"/>
        <v>28062500</v>
      </c>
      <c r="J20" s="466" t="s">
        <v>902</v>
      </c>
      <c r="K20" s="121"/>
      <c r="L20" s="465"/>
      <c r="M20" s="15">
        <v>56125000</v>
      </c>
      <c r="N20" s="11">
        <v>45716</v>
      </c>
      <c r="O20" s="10" t="s">
        <v>481</v>
      </c>
    </row>
    <row r="21" spans="1:15" x14ac:dyDescent="0.25">
      <c r="A21" s="465">
        <f t="shared" si="1"/>
        <v>20</v>
      </c>
      <c r="B21" s="11">
        <v>45693</v>
      </c>
      <c r="C21" s="10" t="s">
        <v>898</v>
      </c>
      <c r="D21" s="83" t="s">
        <v>27</v>
      </c>
      <c r="E21" s="41">
        <v>45000</v>
      </c>
      <c r="F21" s="41">
        <v>100</v>
      </c>
      <c r="G21" s="41">
        <f t="shared" si="3"/>
        <v>44900</v>
      </c>
      <c r="H21" s="15">
        <v>625</v>
      </c>
      <c r="I21" s="464">
        <f t="shared" si="2"/>
        <v>28062500</v>
      </c>
      <c r="J21" s="466" t="s">
        <v>203</v>
      </c>
      <c r="K21" s="121"/>
      <c r="L21" s="465"/>
      <c r="M21" s="15">
        <v>28225000</v>
      </c>
      <c r="N21" s="11">
        <v>45716</v>
      </c>
      <c r="O21" s="10" t="s">
        <v>994</v>
      </c>
    </row>
    <row r="22" spans="1:15" x14ac:dyDescent="0.25">
      <c r="A22" s="465">
        <f t="shared" si="1"/>
        <v>21</v>
      </c>
      <c r="B22" s="11">
        <v>45693</v>
      </c>
      <c r="C22" s="10" t="s">
        <v>818</v>
      </c>
      <c r="D22" s="83" t="s">
        <v>27</v>
      </c>
      <c r="E22" s="41">
        <v>45000</v>
      </c>
      <c r="F22" s="41">
        <v>100</v>
      </c>
      <c r="G22" s="41">
        <f t="shared" si="3"/>
        <v>44900</v>
      </c>
      <c r="H22" s="15">
        <v>625</v>
      </c>
      <c r="I22" s="464">
        <f t="shared" si="2"/>
        <v>28062500</v>
      </c>
      <c r="J22" s="466" t="s">
        <v>529</v>
      </c>
      <c r="K22" s="121"/>
      <c r="L22" s="465"/>
      <c r="M22" s="15">
        <v>100000000</v>
      </c>
      <c r="N22" s="11">
        <v>45716</v>
      </c>
      <c r="O22" s="10" t="s">
        <v>481</v>
      </c>
    </row>
    <row r="23" spans="1:15" x14ac:dyDescent="0.25">
      <c r="A23" s="465">
        <f t="shared" si="1"/>
        <v>22</v>
      </c>
      <c r="B23" s="11">
        <v>45693</v>
      </c>
      <c r="C23" s="10" t="s">
        <v>899</v>
      </c>
      <c r="D23" s="83" t="s">
        <v>27</v>
      </c>
      <c r="E23" s="41">
        <v>45000</v>
      </c>
      <c r="F23" s="41">
        <v>100</v>
      </c>
      <c r="G23" s="41">
        <f t="shared" si="3"/>
        <v>44900</v>
      </c>
      <c r="H23" s="15">
        <v>625</v>
      </c>
      <c r="I23" s="464">
        <f t="shared" si="2"/>
        <v>28062500</v>
      </c>
      <c r="J23" s="466" t="s">
        <v>862</v>
      </c>
      <c r="K23" s="121"/>
      <c r="L23" s="465"/>
      <c r="M23" s="15">
        <v>150000000</v>
      </c>
      <c r="N23" s="11">
        <v>45716</v>
      </c>
      <c r="O23" s="10" t="s">
        <v>504</v>
      </c>
    </row>
    <row r="24" spans="1:15" x14ac:dyDescent="0.25">
      <c r="A24" s="469">
        <f t="shared" si="1"/>
        <v>23</v>
      </c>
      <c r="B24" s="45">
        <v>45694</v>
      </c>
      <c r="C24" s="10" t="s">
        <v>904</v>
      </c>
      <c r="D24" s="82" t="s">
        <v>25</v>
      </c>
      <c r="E24" s="41">
        <v>45000</v>
      </c>
      <c r="F24" s="41"/>
      <c r="G24" s="41">
        <f t="shared" si="3"/>
        <v>45000</v>
      </c>
      <c r="H24" s="15">
        <v>600</v>
      </c>
      <c r="I24" s="468">
        <f t="shared" si="2"/>
        <v>27000000</v>
      </c>
      <c r="J24" s="470" t="s">
        <v>922</v>
      </c>
      <c r="K24" s="121"/>
      <c r="L24" s="469"/>
      <c r="M24" s="15">
        <v>46000000</v>
      </c>
      <c r="N24" s="11">
        <v>45716</v>
      </c>
      <c r="O24" s="10" t="s">
        <v>167</v>
      </c>
    </row>
    <row r="25" spans="1:15" x14ac:dyDescent="0.25">
      <c r="A25" s="469">
        <f t="shared" si="1"/>
        <v>24</v>
      </c>
      <c r="B25" s="45">
        <v>45694</v>
      </c>
      <c r="C25" s="10" t="s">
        <v>905</v>
      </c>
      <c r="D25" s="82" t="s">
        <v>25</v>
      </c>
      <c r="E25" s="41">
        <v>55000</v>
      </c>
      <c r="F25" s="41"/>
      <c r="G25" s="41">
        <f t="shared" si="3"/>
        <v>55000</v>
      </c>
      <c r="H25" s="15">
        <v>600</v>
      </c>
      <c r="I25" s="468">
        <f t="shared" si="2"/>
        <v>33000000</v>
      </c>
      <c r="J25" s="470" t="s">
        <v>204</v>
      </c>
      <c r="K25" s="121"/>
      <c r="L25" s="469"/>
      <c r="M25" s="15">
        <v>55650000</v>
      </c>
      <c r="N25" s="11">
        <v>45716</v>
      </c>
      <c r="O25" s="10" t="s">
        <v>917</v>
      </c>
    </row>
    <row r="26" spans="1:15" x14ac:dyDescent="0.25">
      <c r="A26" s="469">
        <f t="shared" si="1"/>
        <v>25</v>
      </c>
      <c r="B26" s="11">
        <v>45694</v>
      </c>
      <c r="C26" s="10" t="s">
        <v>906</v>
      </c>
      <c r="D26" s="82" t="s">
        <v>25</v>
      </c>
      <c r="E26" s="41">
        <v>51000</v>
      </c>
      <c r="F26" s="41"/>
      <c r="G26" s="41">
        <f>E26-F26</f>
        <v>51000</v>
      </c>
      <c r="H26" s="15">
        <v>600</v>
      </c>
      <c r="I26" s="468">
        <f t="shared" si="2"/>
        <v>30600000</v>
      </c>
      <c r="J26" s="470" t="s">
        <v>204</v>
      </c>
      <c r="K26" s="121"/>
      <c r="L26" s="469"/>
      <c r="M26" s="15">
        <v>1000000</v>
      </c>
      <c r="N26" s="11">
        <v>45722</v>
      </c>
      <c r="O26" s="10" t="s">
        <v>1062</v>
      </c>
    </row>
    <row r="27" spans="1:15" x14ac:dyDescent="0.25">
      <c r="A27" s="469">
        <f t="shared" si="1"/>
        <v>26</v>
      </c>
      <c r="B27" s="11">
        <v>45694</v>
      </c>
      <c r="C27" s="10" t="s">
        <v>61</v>
      </c>
      <c r="D27" s="82" t="s">
        <v>25</v>
      </c>
      <c r="E27" s="41">
        <v>45000</v>
      </c>
      <c r="F27" s="41"/>
      <c r="G27" s="41">
        <f t="shared" si="3"/>
        <v>45000</v>
      </c>
      <c r="H27" s="15">
        <v>600</v>
      </c>
      <c r="I27" s="468">
        <f t="shared" si="2"/>
        <v>27000000</v>
      </c>
      <c r="J27" s="470" t="s">
        <v>204</v>
      </c>
      <c r="K27" s="121"/>
      <c r="L27" s="469"/>
      <c r="M27" s="15">
        <v>30897000</v>
      </c>
      <c r="N27" s="11">
        <v>45723</v>
      </c>
      <c r="O27" s="10" t="s">
        <v>504</v>
      </c>
    </row>
    <row r="28" spans="1:15" x14ac:dyDescent="0.25">
      <c r="A28" s="476">
        <f t="shared" si="1"/>
        <v>27</v>
      </c>
      <c r="B28" s="11">
        <v>45698</v>
      </c>
      <c r="C28" s="10" t="s">
        <v>912</v>
      </c>
      <c r="D28" s="83" t="s">
        <v>27</v>
      </c>
      <c r="E28" s="41">
        <v>45000</v>
      </c>
      <c r="F28" s="41">
        <v>100</v>
      </c>
      <c r="G28" s="41">
        <f t="shared" si="3"/>
        <v>44900</v>
      </c>
      <c r="H28" s="15">
        <v>625</v>
      </c>
      <c r="I28" s="472">
        <f t="shared" si="2"/>
        <v>28062500</v>
      </c>
      <c r="J28" s="474" t="s">
        <v>914</v>
      </c>
      <c r="K28" s="121"/>
      <c r="L28" s="473"/>
      <c r="M28" s="15">
        <v>100000000</v>
      </c>
      <c r="N28" s="11">
        <v>45723</v>
      </c>
      <c r="O28" s="10" t="s">
        <v>482</v>
      </c>
    </row>
    <row r="29" spans="1:15" x14ac:dyDescent="0.25">
      <c r="A29" s="476">
        <f t="shared" si="1"/>
        <v>28</v>
      </c>
      <c r="B29" s="11">
        <v>45698</v>
      </c>
      <c r="C29" s="10" t="s">
        <v>913</v>
      </c>
      <c r="D29" s="83" t="s">
        <v>27</v>
      </c>
      <c r="E29" s="41">
        <v>45000</v>
      </c>
      <c r="F29" s="41">
        <v>100</v>
      </c>
      <c r="G29" s="41">
        <f t="shared" si="3"/>
        <v>44900</v>
      </c>
      <c r="H29" s="15">
        <v>625</v>
      </c>
      <c r="I29" s="472">
        <f t="shared" si="2"/>
        <v>28062500</v>
      </c>
      <c r="J29" s="474" t="s">
        <v>914</v>
      </c>
      <c r="K29" s="121"/>
      <c r="L29" s="473"/>
      <c r="M29" s="15">
        <v>8350000</v>
      </c>
      <c r="N29" s="11">
        <v>45723</v>
      </c>
      <c r="O29" s="10" t="s">
        <v>750</v>
      </c>
    </row>
    <row r="30" spans="1:15" x14ac:dyDescent="0.25">
      <c r="A30" s="477">
        <f t="shared" si="1"/>
        <v>29</v>
      </c>
      <c r="B30" s="11">
        <v>45699</v>
      </c>
      <c r="C30" s="10" t="s">
        <v>805</v>
      </c>
      <c r="D30" s="82" t="s">
        <v>25</v>
      </c>
      <c r="E30" s="41">
        <v>45000</v>
      </c>
      <c r="F30" s="41"/>
      <c r="G30" s="41">
        <f t="shared" si="3"/>
        <v>45000</v>
      </c>
      <c r="H30" s="15">
        <v>600</v>
      </c>
      <c r="I30" s="472">
        <f t="shared" si="2"/>
        <v>27000000</v>
      </c>
      <c r="J30" s="474" t="s">
        <v>909</v>
      </c>
      <c r="K30" s="121"/>
      <c r="L30" s="473"/>
      <c r="M30" s="15">
        <v>23000000</v>
      </c>
      <c r="N30" s="11">
        <v>45723</v>
      </c>
      <c r="O30" s="10" t="s">
        <v>1017</v>
      </c>
    </row>
    <row r="31" spans="1:15" x14ac:dyDescent="0.25">
      <c r="A31" s="478">
        <f t="shared" si="1"/>
        <v>30</v>
      </c>
      <c r="B31" s="11">
        <v>45699</v>
      </c>
      <c r="C31" s="10" t="s">
        <v>923</v>
      </c>
      <c r="D31" s="82" t="s">
        <v>25</v>
      </c>
      <c r="E31" s="41">
        <v>45000</v>
      </c>
      <c r="F31" s="41"/>
      <c r="G31" s="41">
        <f t="shared" si="3"/>
        <v>45000</v>
      </c>
      <c r="H31" s="15">
        <v>600</v>
      </c>
      <c r="I31" s="472">
        <f t="shared" si="2"/>
        <v>27000000</v>
      </c>
      <c r="J31" s="474" t="s">
        <v>862</v>
      </c>
      <c r="K31" s="121"/>
      <c r="L31" s="473"/>
      <c r="M31" s="15">
        <v>100000000</v>
      </c>
      <c r="N31" s="11">
        <v>45723</v>
      </c>
      <c r="O31" s="10" t="s">
        <v>481</v>
      </c>
    </row>
    <row r="32" spans="1:15" x14ac:dyDescent="0.25">
      <c r="A32" s="482">
        <f t="shared" si="1"/>
        <v>31</v>
      </c>
      <c r="B32" s="11">
        <v>45702</v>
      </c>
      <c r="C32" s="10" t="s">
        <v>954</v>
      </c>
      <c r="D32" s="82" t="s">
        <v>25</v>
      </c>
      <c r="E32" s="41">
        <v>45000</v>
      </c>
      <c r="F32" s="41"/>
      <c r="G32" s="41">
        <f t="shared" si="3"/>
        <v>45000</v>
      </c>
      <c r="H32" s="15">
        <v>600</v>
      </c>
      <c r="I32" s="481">
        <f t="shared" si="2"/>
        <v>27000000</v>
      </c>
      <c r="J32" s="483" t="s">
        <v>741</v>
      </c>
      <c r="K32" s="121"/>
      <c r="L32" s="482"/>
      <c r="M32" s="15">
        <v>29450000</v>
      </c>
      <c r="N32" s="11">
        <v>45723</v>
      </c>
      <c r="O32" s="10" t="s">
        <v>1069</v>
      </c>
    </row>
    <row r="33" spans="1:15" x14ac:dyDescent="0.25">
      <c r="A33" s="482">
        <f t="shared" si="1"/>
        <v>32</v>
      </c>
      <c r="B33" s="11">
        <v>45702</v>
      </c>
      <c r="C33" s="10" t="s">
        <v>169</v>
      </c>
      <c r="D33" s="82" t="s">
        <v>25</v>
      </c>
      <c r="E33" s="41">
        <v>45000</v>
      </c>
      <c r="F33" s="41"/>
      <c r="G33" s="41">
        <f t="shared" si="3"/>
        <v>45000</v>
      </c>
      <c r="H33" s="15">
        <v>600</v>
      </c>
      <c r="I33" s="481">
        <f t="shared" si="2"/>
        <v>27000000</v>
      </c>
      <c r="J33" s="483" t="s">
        <v>741</v>
      </c>
      <c r="K33" s="121"/>
      <c r="L33" s="482"/>
      <c r="M33" s="15">
        <v>35000000</v>
      </c>
      <c r="N33" s="11">
        <v>45723</v>
      </c>
      <c r="O33" s="10" t="s">
        <v>481</v>
      </c>
    </row>
    <row r="34" spans="1:15" x14ac:dyDescent="0.25">
      <c r="A34" s="482">
        <f t="shared" si="1"/>
        <v>33</v>
      </c>
      <c r="B34" s="11">
        <v>45702</v>
      </c>
      <c r="C34" s="10" t="s">
        <v>955</v>
      </c>
      <c r="D34" s="82" t="s">
        <v>25</v>
      </c>
      <c r="E34" s="41">
        <v>45000</v>
      </c>
      <c r="F34" s="41"/>
      <c r="G34" s="41">
        <f t="shared" si="3"/>
        <v>45000</v>
      </c>
      <c r="H34" s="15">
        <v>600</v>
      </c>
      <c r="I34" s="481">
        <f t="shared" si="2"/>
        <v>27000000</v>
      </c>
      <c r="J34" s="483" t="s">
        <v>741</v>
      </c>
      <c r="K34" s="121"/>
      <c r="L34" s="482"/>
      <c r="M34" s="15">
        <v>80000000</v>
      </c>
      <c r="N34" s="11">
        <v>45726</v>
      </c>
      <c r="O34" s="10" t="s">
        <v>1085</v>
      </c>
    </row>
    <row r="35" spans="1:15" x14ac:dyDescent="0.25">
      <c r="A35" s="482">
        <f t="shared" si="1"/>
        <v>34</v>
      </c>
      <c r="B35" s="11">
        <v>45702</v>
      </c>
      <c r="C35" s="10" t="s">
        <v>956</v>
      </c>
      <c r="D35" s="82" t="s">
        <v>25</v>
      </c>
      <c r="E35" s="41">
        <v>45000</v>
      </c>
      <c r="F35" s="41"/>
      <c r="G35" s="41">
        <f t="shared" si="3"/>
        <v>45000</v>
      </c>
      <c r="H35" s="15">
        <v>600</v>
      </c>
      <c r="I35" s="481">
        <f t="shared" si="2"/>
        <v>27000000</v>
      </c>
      <c r="J35" s="483" t="s">
        <v>741</v>
      </c>
      <c r="K35" s="121"/>
      <c r="L35" s="482"/>
      <c r="M35" s="15">
        <v>53820000</v>
      </c>
      <c r="N35" s="11">
        <v>45727</v>
      </c>
      <c r="O35" s="10" t="s">
        <v>1087</v>
      </c>
    </row>
    <row r="36" spans="1:15" x14ac:dyDescent="0.25">
      <c r="A36" s="482">
        <f t="shared" si="1"/>
        <v>35</v>
      </c>
      <c r="B36" s="11">
        <v>45702</v>
      </c>
      <c r="C36" s="10" t="s">
        <v>965</v>
      </c>
      <c r="D36" s="82" t="s">
        <v>25</v>
      </c>
      <c r="E36" s="41">
        <v>55000</v>
      </c>
      <c r="F36" s="41"/>
      <c r="G36" s="41">
        <f t="shared" si="3"/>
        <v>55000</v>
      </c>
      <c r="H36" s="15">
        <v>600</v>
      </c>
      <c r="I36" s="481">
        <f t="shared" si="2"/>
        <v>33000000</v>
      </c>
      <c r="J36" s="483" t="s">
        <v>741</v>
      </c>
      <c r="K36" s="121"/>
      <c r="L36" s="482"/>
      <c r="M36" s="15">
        <v>4750000</v>
      </c>
      <c r="N36" s="11">
        <v>45728</v>
      </c>
      <c r="O36" s="10" t="s">
        <v>1090</v>
      </c>
    </row>
    <row r="37" spans="1:15" x14ac:dyDescent="0.25">
      <c r="A37" s="482">
        <f t="shared" si="1"/>
        <v>36</v>
      </c>
      <c r="B37" s="11">
        <v>45702</v>
      </c>
      <c r="C37" s="10" t="s">
        <v>966</v>
      </c>
      <c r="D37" s="82" t="s">
        <v>25</v>
      </c>
      <c r="E37" s="41">
        <v>45000</v>
      </c>
      <c r="F37" s="41"/>
      <c r="G37" s="41">
        <f t="shared" si="3"/>
        <v>45000</v>
      </c>
      <c r="H37" s="15">
        <v>600</v>
      </c>
      <c r="I37" s="481">
        <f t="shared" si="2"/>
        <v>27000000</v>
      </c>
      <c r="J37" s="483" t="s">
        <v>741</v>
      </c>
      <c r="K37" s="121"/>
      <c r="L37" s="482"/>
      <c r="M37" s="15">
        <v>100000000</v>
      </c>
      <c r="N37" s="11">
        <v>45731</v>
      </c>
      <c r="O37" s="10" t="s">
        <v>482</v>
      </c>
    </row>
    <row r="38" spans="1:15" x14ac:dyDescent="0.25">
      <c r="A38" s="488">
        <f t="shared" si="1"/>
        <v>37</v>
      </c>
      <c r="B38" s="11">
        <v>45705</v>
      </c>
      <c r="C38" s="10" t="s">
        <v>756</v>
      </c>
      <c r="D38" s="82" t="s">
        <v>25</v>
      </c>
      <c r="E38" s="41">
        <v>55000</v>
      </c>
      <c r="F38" s="41"/>
      <c r="G38" s="41">
        <f t="shared" si="3"/>
        <v>55000</v>
      </c>
      <c r="H38" s="15">
        <v>600</v>
      </c>
      <c r="I38" s="487">
        <f t="shared" si="2"/>
        <v>33000000</v>
      </c>
      <c r="J38" s="489" t="s">
        <v>741</v>
      </c>
      <c r="K38" s="121"/>
      <c r="L38" s="488"/>
      <c r="M38" s="15">
        <v>76000000</v>
      </c>
      <c r="N38" s="11">
        <v>45731</v>
      </c>
      <c r="O38" s="10" t="s">
        <v>504</v>
      </c>
    </row>
    <row r="39" spans="1:15" x14ac:dyDescent="0.25">
      <c r="A39" s="488">
        <f t="shared" si="1"/>
        <v>38</v>
      </c>
      <c r="B39" s="11">
        <v>45705</v>
      </c>
      <c r="C39" s="10" t="s">
        <v>952</v>
      </c>
      <c r="D39" s="82" t="s">
        <v>25</v>
      </c>
      <c r="E39" s="41">
        <v>45000</v>
      </c>
      <c r="F39" s="41"/>
      <c r="G39" s="41">
        <f t="shared" si="3"/>
        <v>45000</v>
      </c>
      <c r="H39" s="15">
        <v>600</v>
      </c>
      <c r="I39" s="487">
        <f t="shared" si="2"/>
        <v>27000000</v>
      </c>
      <c r="J39" s="489" t="s">
        <v>204</v>
      </c>
      <c r="K39" s="121"/>
      <c r="L39" s="488"/>
      <c r="M39" s="15">
        <v>9800000</v>
      </c>
      <c r="N39" s="11">
        <v>45731</v>
      </c>
      <c r="O39" s="10" t="s">
        <v>482</v>
      </c>
    </row>
    <row r="40" spans="1:15" x14ac:dyDescent="0.25">
      <c r="A40" s="488">
        <f t="shared" si="1"/>
        <v>39</v>
      </c>
      <c r="B40" s="11">
        <v>45705</v>
      </c>
      <c r="C40" s="10" t="s">
        <v>986</v>
      </c>
      <c r="D40" s="82" t="s">
        <v>25</v>
      </c>
      <c r="E40" s="41">
        <v>45000</v>
      </c>
      <c r="F40" s="41"/>
      <c r="G40" s="41">
        <f t="shared" si="3"/>
        <v>45000</v>
      </c>
      <c r="H40" s="15">
        <v>600</v>
      </c>
      <c r="I40" s="487">
        <f t="shared" si="2"/>
        <v>27000000</v>
      </c>
      <c r="J40" s="489" t="s">
        <v>204</v>
      </c>
      <c r="K40" s="121"/>
      <c r="L40" s="488"/>
      <c r="M40" s="15">
        <v>6000000</v>
      </c>
      <c r="N40" s="11">
        <v>45731</v>
      </c>
      <c r="O40" s="10" t="s">
        <v>504</v>
      </c>
    </row>
    <row r="41" spans="1:15" x14ac:dyDescent="0.25">
      <c r="A41" s="488">
        <f t="shared" si="1"/>
        <v>40</v>
      </c>
      <c r="B41" s="11">
        <v>45705</v>
      </c>
      <c r="C41" s="10" t="s">
        <v>950</v>
      </c>
      <c r="D41" s="82" t="s">
        <v>25</v>
      </c>
      <c r="E41" s="41">
        <v>45000</v>
      </c>
      <c r="F41" s="41"/>
      <c r="G41" s="41">
        <f t="shared" si="3"/>
        <v>45000</v>
      </c>
      <c r="H41" s="15">
        <v>600</v>
      </c>
      <c r="I41" s="487">
        <f t="shared" si="2"/>
        <v>27000000</v>
      </c>
      <c r="J41" s="489" t="s">
        <v>204</v>
      </c>
      <c r="K41" s="121"/>
      <c r="L41" s="488"/>
      <c r="M41" s="15">
        <v>5000000</v>
      </c>
      <c r="N41" s="11">
        <v>45731</v>
      </c>
      <c r="O41" s="10" t="s">
        <v>504</v>
      </c>
    </row>
    <row r="42" spans="1:15" x14ac:dyDescent="0.25">
      <c r="A42" s="488">
        <f t="shared" si="1"/>
        <v>41</v>
      </c>
      <c r="B42" s="11">
        <v>45706</v>
      </c>
      <c r="C42" s="10" t="s">
        <v>757</v>
      </c>
      <c r="D42" s="82" t="s">
        <v>25</v>
      </c>
      <c r="E42" s="41">
        <v>45000</v>
      </c>
      <c r="F42" s="41"/>
      <c r="G42" s="41">
        <f t="shared" si="3"/>
        <v>45000</v>
      </c>
      <c r="H42" s="15">
        <v>600</v>
      </c>
      <c r="I42" s="487">
        <f t="shared" si="2"/>
        <v>27000000</v>
      </c>
      <c r="J42" s="489" t="s">
        <v>741</v>
      </c>
      <c r="K42" s="121"/>
      <c r="L42" s="488"/>
      <c r="M42" s="15">
        <v>10250000</v>
      </c>
      <c r="N42" s="11">
        <v>45731</v>
      </c>
      <c r="O42" s="10" t="s">
        <v>639</v>
      </c>
    </row>
    <row r="43" spans="1:15" x14ac:dyDescent="0.25">
      <c r="A43" s="490">
        <f t="shared" si="1"/>
        <v>42</v>
      </c>
      <c r="B43" s="11">
        <v>45709</v>
      </c>
      <c r="C43" s="10" t="s">
        <v>764</v>
      </c>
      <c r="D43" s="82" t="s">
        <v>25</v>
      </c>
      <c r="E43" s="41">
        <v>45000</v>
      </c>
      <c r="F43" s="41"/>
      <c r="G43" s="41">
        <f t="shared" si="3"/>
        <v>45000</v>
      </c>
      <c r="H43" s="15">
        <v>600</v>
      </c>
      <c r="I43" s="491">
        <f t="shared" si="2"/>
        <v>27000000</v>
      </c>
      <c r="J43" s="492" t="s">
        <v>741</v>
      </c>
      <c r="K43" s="121"/>
      <c r="L43" s="490"/>
      <c r="M43" s="15">
        <v>27380000</v>
      </c>
      <c r="N43" s="11">
        <v>45731</v>
      </c>
      <c r="O43" s="10" t="s">
        <v>504</v>
      </c>
    </row>
    <row r="44" spans="1:15" x14ac:dyDescent="0.25">
      <c r="A44" s="490">
        <f t="shared" si="1"/>
        <v>43</v>
      </c>
      <c r="B44" s="11">
        <v>45709</v>
      </c>
      <c r="C44" s="10" t="s">
        <v>766</v>
      </c>
      <c r="D44" s="82" t="s">
        <v>25</v>
      </c>
      <c r="E44" s="41">
        <v>45000</v>
      </c>
      <c r="F44" s="41"/>
      <c r="G44" s="41">
        <f t="shared" si="3"/>
        <v>45000</v>
      </c>
      <c r="H44" s="15">
        <v>600</v>
      </c>
      <c r="I44" s="491">
        <f t="shared" si="2"/>
        <v>27000000</v>
      </c>
      <c r="J44" s="492" t="s">
        <v>741</v>
      </c>
      <c r="K44" s="121"/>
      <c r="L44" s="490"/>
      <c r="M44" s="15">
        <v>100000000</v>
      </c>
      <c r="N44" s="11">
        <v>45731</v>
      </c>
      <c r="O44" s="10" t="s">
        <v>481</v>
      </c>
    </row>
    <row r="45" spans="1:15" x14ac:dyDescent="0.25">
      <c r="A45" s="504">
        <f t="shared" si="1"/>
        <v>44</v>
      </c>
      <c r="B45" s="11">
        <v>45711</v>
      </c>
      <c r="C45" s="10" t="s">
        <v>1005</v>
      </c>
      <c r="D45" s="82" t="s">
        <v>25</v>
      </c>
      <c r="E45" s="41">
        <v>45000</v>
      </c>
      <c r="F45" s="41"/>
      <c r="G45" s="41">
        <f t="shared" si="3"/>
        <v>45000</v>
      </c>
      <c r="H45" s="15">
        <v>600</v>
      </c>
      <c r="I45" s="503">
        <f t="shared" si="2"/>
        <v>27000000</v>
      </c>
      <c r="J45" s="505" t="s">
        <v>204</v>
      </c>
      <c r="K45" s="121"/>
      <c r="L45" s="504"/>
      <c r="M45" s="15">
        <v>49000000</v>
      </c>
      <c r="N45" s="11">
        <v>45731</v>
      </c>
      <c r="O45" s="10" t="s">
        <v>917</v>
      </c>
    </row>
    <row r="46" spans="1:15" x14ac:dyDescent="0.25">
      <c r="A46" s="506">
        <f t="shared" si="1"/>
        <v>45</v>
      </c>
      <c r="B46" s="11">
        <v>45714</v>
      </c>
      <c r="C46" s="10" t="s">
        <v>945</v>
      </c>
      <c r="D46" s="82" t="s">
        <v>25</v>
      </c>
      <c r="E46" s="41">
        <v>45000</v>
      </c>
      <c r="F46" s="41"/>
      <c r="G46" s="41">
        <f t="shared" si="3"/>
        <v>45000</v>
      </c>
      <c r="H46" s="15">
        <v>600</v>
      </c>
      <c r="I46" s="507">
        <f t="shared" si="2"/>
        <v>27000000</v>
      </c>
      <c r="J46" s="508" t="s">
        <v>204</v>
      </c>
      <c r="K46" s="121"/>
      <c r="L46" s="506"/>
      <c r="M46" s="15">
        <v>99000000</v>
      </c>
      <c r="N46" s="11">
        <v>45735</v>
      </c>
      <c r="O46" s="10" t="s">
        <v>504</v>
      </c>
    </row>
    <row r="47" spans="1:15" x14ac:dyDescent="0.25">
      <c r="A47" s="506">
        <f t="shared" si="1"/>
        <v>46</v>
      </c>
      <c r="B47" s="11">
        <v>45711</v>
      </c>
      <c r="C47" s="10" t="s">
        <v>665</v>
      </c>
      <c r="D47" s="82" t="s">
        <v>25</v>
      </c>
      <c r="E47" s="41">
        <v>45000</v>
      </c>
      <c r="F47" s="41"/>
      <c r="G47" s="41">
        <f t="shared" si="3"/>
        <v>45000</v>
      </c>
      <c r="H47" s="15">
        <v>600</v>
      </c>
      <c r="I47" s="503">
        <f t="shared" si="2"/>
        <v>27000000</v>
      </c>
      <c r="J47" s="505" t="s">
        <v>922</v>
      </c>
      <c r="K47" s="121"/>
      <c r="L47" s="504"/>
      <c r="M47" s="15">
        <v>56150000</v>
      </c>
      <c r="N47" s="11">
        <v>45738</v>
      </c>
      <c r="O47" s="10" t="s">
        <v>481</v>
      </c>
    </row>
    <row r="48" spans="1:15" x14ac:dyDescent="0.25">
      <c r="A48" s="506">
        <f t="shared" si="1"/>
        <v>47</v>
      </c>
      <c r="B48" s="11">
        <v>45714</v>
      </c>
      <c r="C48" s="10" t="s">
        <v>996</v>
      </c>
      <c r="D48" s="82" t="s">
        <v>25</v>
      </c>
      <c r="E48" s="41">
        <v>45000</v>
      </c>
      <c r="F48" s="41"/>
      <c r="G48" s="41">
        <f t="shared" si="3"/>
        <v>45000</v>
      </c>
      <c r="H48" s="15">
        <v>600</v>
      </c>
      <c r="I48" s="507">
        <f t="shared" si="2"/>
        <v>27000000</v>
      </c>
      <c r="J48" s="508" t="s">
        <v>815</v>
      </c>
      <c r="K48" s="121"/>
      <c r="L48" s="506"/>
      <c r="M48" s="15">
        <v>50000000</v>
      </c>
      <c r="N48" s="11">
        <v>45738</v>
      </c>
      <c r="O48" s="10" t="s">
        <v>481</v>
      </c>
    </row>
    <row r="49" spans="1:15" x14ac:dyDescent="0.25">
      <c r="A49" s="506">
        <f t="shared" si="1"/>
        <v>48</v>
      </c>
      <c r="B49" s="11">
        <v>45714</v>
      </c>
      <c r="C49" s="10" t="s">
        <v>1022</v>
      </c>
      <c r="D49" s="82" t="s">
        <v>25</v>
      </c>
      <c r="E49" s="41">
        <v>45000</v>
      </c>
      <c r="F49" s="41"/>
      <c r="G49" s="41">
        <f t="shared" si="3"/>
        <v>45000</v>
      </c>
      <c r="H49" s="15">
        <v>600</v>
      </c>
      <c r="I49" s="507">
        <f t="shared" si="2"/>
        <v>27000000</v>
      </c>
      <c r="J49" s="508" t="s">
        <v>815</v>
      </c>
      <c r="K49" s="121"/>
      <c r="L49" s="506"/>
      <c r="M49" s="15">
        <v>48570000</v>
      </c>
      <c r="N49" s="11">
        <v>45738</v>
      </c>
      <c r="O49" s="10" t="s">
        <v>504</v>
      </c>
    </row>
    <row r="50" spans="1:15" x14ac:dyDescent="0.25">
      <c r="A50" s="506">
        <f t="shared" si="1"/>
        <v>49</v>
      </c>
      <c r="B50" s="11">
        <v>45702</v>
      </c>
      <c r="C50" s="10" t="s">
        <v>1006</v>
      </c>
      <c r="D50" s="83" t="s">
        <v>27</v>
      </c>
      <c r="E50" s="41">
        <v>45000</v>
      </c>
      <c r="F50" s="41">
        <v>100</v>
      </c>
      <c r="G50" s="41">
        <f t="shared" si="3"/>
        <v>44900</v>
      </c>
      <c r="H50" s="15">
        <v>625</v>
      </c>
      <c r="I50" s="481">
        <f t="shared" si="2"/>
        <v>28062500</v>
      </c>
      <c r="J50" s="483" t="s">
        <v>204</v>
      </c>
      <c r="K50" s="121"/>
      <c r="L50" s="482"/>
      <c r="M50" s="15">
        <v>82000000</v>
      </c>
      <c r="N50" s="11">
        <v>45738</v>
      </c>
      <c r="O50" s="10" t="s">
        <v>504</v>
      </c>
    </row>
    <row r="51" spans="1:15" x14ac:dyDescent="0.25">
      <c r="A51" s="506">
        <f t="shared" si="1"/>
        <v>50</v>
      </c>
      <c r="B51" s="11">
        <v>45702</v>
      </c>
      <c r="C51" s="10" t="s">
        <v>967</v>
      </c>
      <c r="D51" s="83" t="s">
        <v>27</v>
      </c>
      <c r="E51" s="41">
        <v>45000</v>
      </c>
      <c r="F51" s="41">
        <v>0</v>
      </c>
      <c r="G51" s="41">
        <f t="shared" si="3"/>
        <v>45000</v>
      </c>
      <c r="H51" s="15">
        <v>625</v>
      </c>
      <c r="I51" s="481">
        <f t="shared" si="2"/>
        <v>28125000</v>
      </c>
      <c r="J51" s="489" t="s">
        <v>1018</v>
      </c>
      <c r="K51" s="121"/>
      <c r="L51" s="482"/>
      <c r="M51" s="15">
        <v>36500000</v>
      </c>
      <c r="N51" s="11">
        <v>45738</v>
      </c>
      <c r="O51" s="10" t="s">
        <v>917</v>
      </c>
    </row>
    <row r="52" spans="1:15" x14ac:dyDescent="0.25">
      <c r="A52" s="506">
        <f t="shared" si="1"/>
        <v>51</v>
      </c>
      <c r="B52" s="11">
        <v>45702</v>
      </c>
      <c r="C52" s="10" t="s">
        <v>968</v>
      </c>
      <c r="D52" s="83" t="s">
        <v>27</v>
      </c>
      <c r="E52" s="41">
        <v>45000</v>
      </c>
      <c r="F52" s="41">
        <v>100</v>
      </c>
      <c r="G52" s="41">
        <f t="shared" si="3"/>
        <v>44900</v>
      </c>
      <c r="H52" s="15">
        <v>625</v>
      </c>
      <c r="I52" s="481">
        <f t="shared" si="2"/>
        <v>28062500</v>
      </c>
      <c r="J52" s="489" t="s">
        <v>204</v>
      </c>
      <c r="K52" s="121"/>
      <c r="L52" s="482"/>
      <c r="M52" s="15"/>
      <c r="N52" s="11"/>
      <c r="O52" s="10"/>
    </row>
    <row r="53" spans="1:15" x14ac:dyDescent="0.25">
      <c r="A53" s="506">
        <f t="shared" si="1"/>
        <v>52</v>
      </c>
      <c r="B53" s="11">
        <v>45702</v>
      </c>
      <c r="C53" s="10" t="s">
        <v>969</v>
      </c>
      <c r="D53" s="83" t="s">
        <v>27</v>
      </c>
      <c r="E53" s="41">
        <v>45000</v>
      </c>
      <c r="F53" s="41">
        <v>100</v>
      </c>
      <c r="G53" s="41">
        <f t="shared" si="3"/>
        <v>44900</v>
      </c>
      <c r="H53" s="15">
        <v>625</v>
      </c>
      <c r="I53" s="481">
        <f t="shared" si="2"/>
        <v>28062500</v>
      </c>
      <c r="J53" s="489" t="s">
        <v>204</v>
      </c>
      <c r="K53" s="121"/>
      <c r="L53" s="482"/>
      <c r="M53" s="15"/>
      <c r="N53" s="11"/>
      <c r="O53" s="10"/>
    </row>
    <row r="54" spans="1:15" x14ac:dyDescent="0.25">
      <c r="A54" s="506">
        <f t="shared" si="1"/>
        <v>53</v>
      </c>
      <c r="B54" s="11">
        <v>45702</v>
      </c>
      <c r="C54" s="10" t="s">
        <v>970</v>
      </c>
      <c r="D54" s="83" t="s">
        <v>27</v>
      </c>
      <c r="E54" s="41">
        <v>45000</v>
      </c>
      <c r="F54" s="41">
        <v>100</v>
      </c>
      <c r="G54" s="41">
        <f t="shared" si="3"/>
        <v>44900</v>
      </c>
      <c r="H54" s="15">
        <v>625</v>
      </c>
      <c r="I54" s="481">
        <f t="shared" si="2"/>
        <v>28062500</v>
      </c>
      <c r="J54" s="489" t="s">
        <v>529</v>
      </c>
      <c r="K54" s="121"/>
      <c r="L54" s="482"/>
      <c r="M54" s="15"/>
      <c r="N54" s="11"/>
      <c r="O54" s="10"/>
    </row>
    <row r="55" spans="1:15" x14ac:dyDescent="0.25">
      <c r="A55" s="506">
        <f t="shared" si="1"/>
        <v>54</v>
      </c>
      <c r="B55" s="11">
        <v>45702</v>
      </c>
      <c r="C55" s="10" t="s">
        <v>788</v>
      </c>
      <c r="D55" s="83" t="s">
        <v>27</v>
      </c>
      <c r="E55" s="41">
        <v>45000</v>
      </c>
      <c r="F55" s="41">
        <v>100</v>
      </c>
      <c r="G55" s="41">
        <f t="shared" si="3"/>
        <v>44900</v>
      </c>
      <c r="H55" s="15">
        <v>625</v>
      </c>
      <c r="I55" s="481">
        <f t="shared" si="2"/>
        <v>28062500</v>
      </c>
      <c r="J55" s="489" t="s">
        <v>372</v>
      </c>
      <c r="K55" s="121"/>
      <c r="L55" s="482"/>
      <c r="M55" s="15"/>
      <c r="N55" s="11"/>
      <c r="O55" s="10"/>
    </row>
    <row r="56" spans="1:15" x14ac:dyDescent="0.25">
      <c r="A56" s="506">
        <f t="shared" si="1"/>
        <v>55</v>
      </c>
      <c r="B56" s="11">
        <v>45702</v>
      </c>
      <c r="C56" s="10" t="s">
        <v>971</v>
      </c>
      <c r="D56" s="83" t="s">
        <v>27</v>
      </c>
      <c r="E56" s="41">
        <v>45000</v>
      </c>
      <c r="F56" s="41">
        <v>100</v>
      </c>
      <c r="G56" s="41">
        <f t="shared" si="3"/>
        <v>44900</v>
      </c>
      <c r="H56" s="15">
        <v>625</v>
      </c>
      <c r="I56" s="481">
        <f t="shared" si="2"/>
        <v>28062500</v>
      </c>
      <c r="J56" s="489" t="s">
        <v>204</v>
      </c>
      <c r="K56" s="121"/>
      <c r="L56" s="482"/>
      <c r="M56" s="15"/>
      <c r="N56" s="11"/>
      <c r="O56" s="10"/>
    </row>
    <row r="57" spans="1:15" x14ac:dyDescent="0.25">
      <c r="A57" s="506">
        <f t="shared" si="1"/>
        <v>56</v>
      </c>
      <c r="B57" s="11">
        <v>45702</v>
      </c>
      <c r="C57" s="10" t="s">
        <v>972</v>
      </c>
      <c r="D57" s="83" t="s">
        <v>27</v>
      </c>
      <c r="E57" s="41">
        <v>45000</v>
      </c>
      <c r="F57" s="41">
        <v>100</v>
      </c>
      <c r="G57" s="41">
        <f t="shared" si="3"/>
        <v>44900</v>
      </c>
      <c r="H57" s="15">
        <v>625</v>
      </c>
      <c r="I57" s="481">
        <f t="shared" si="2"/>
        <v>28062500</v>
      </c>
      <c r="J57" s="489" t="s">
        <v>204</v>
      </c>
      <c r="K57" s="121"/>
      <c r="L57" s="482"/>
      <c r="M57" s="15"/>
      <c r="N57" s="11"/>
      <c r="O57" s="10"/>
    </row>
    <row r="58" spans="1:15" x14ac:dyDescent="0.25">
      <c r="A58" s="506">
        <f t="shared" si="1"/>
        <v>57</v>
      </c>
      <c r="B58" s="11">
        <v>45702</v>
      </c>
      <c r="C58" s="10" t="s">
        <v>973</v>
      </c>
      <c r="D58" s="83" t="s">
        <v>27</v>
      </c>
      <c r="E58" s="41">
        <v>45000</v>
      </c>
      <c r="F58" s="41">
        <v>100</v>
      </c>
      <c r="G58" s="41">
        <f t="shared" si="3"/>
        <v>44900</v>
      </c>
      <c r="H58" s="15">
        <v>625</v>
      </c>
      <c r="I58" s="481">
        <f t="shared" si="2"/>
        <v>28062500</v>
      </c>
      <c r="J58" s="489" t="s">
        <v>372</v>
      </c>
      <c r="K58" s="121"/>
      <c r="L58" s="482"/>
      <c r="M58" s="15"/>
      <c r="N58" s="11"/>
      <c r="O58" s="10"/>
    </row>
    <row r="59" spans="1:15" x14ac:dyDescent="0.25">
      <c r="A59" s="506">
        <f t="shared" si="1"/>
        <v>58</v>
      </c>
      <c r="B59" s="11">
        <v>45702</v>
      </c>
      <c r="C59" s="10" t="s">
        <v>974</v>
      </c>
      <c r="D59" s="83" t="s">
        <v>27</v>
      </c>
      <c r="E59" s="41">
        <v>45000</v>
      </c>
      <c r="F59" s="41">
        <v>100</v>
      </c>
      <c r="G59" s="41">
        <f t="shared" si="3"/>
        <v>44900</v>
      </c>
      <c r="H59" s="15">
        <v>625</v>
      </c>
      <c r="I59" s="481">
        <f t="shared" si="2"/>
        <v>28062500</v>
      </c>
      <c r="J59" s="483" t="s">
        <v>992</v>
      </c>
      <c r="K59" s="121"/>
      <c r="L59" s="482"/>
      <c r="M59" s="15"/>
      <c r="N59" s="11"/>
      <c r="O59" s="10"/>
    </row>
    <row r="60" spans="1:15" x14ac:dyDescent="0.25">
      <c r="A60" s="506">
        <f t="shared" si="1"/>
        <v>59</v>
      </c>
      <c r="B60" s="11">
        <v>45702</v>
      </c>
      <c r="C60" s="10" t="s">
        <v>975</v>
      </c>
      <c r="D60" s="83" t="s">
        <v>27</v>
      </c>
      <c r="E60" s="41">
        <v>45000</v>
      </c>
      <c r="F60" s="41">
        <v>100</v>
      </c>
      <c r="G60" s="41">
        <f t="shared" si="3"/>
        <v>44900</v>
      </c>
      <c r="H60" s="15">
        <v>625</v>
      </c>
      <c r="I60" s="481">
        <f t="shared" si="2"/>
        <v>28062500</v>
      </c>
      <c r="J60" s="483" t="s">
        <v>1003</v>
      </c>
      <c r="K60" s="121"/>
      <c r="L60" s="482"/>
      <c r="M60" s="15"/>
      <c r="N60" s="11"/>
      <c r="O60" s="10"/>
    </row>
    <row r="61" spans="1:15" x14ac:dyDescent="0.25">
      <c r="A61" s="506">
        <f t="shared" si="1"/>
        <v>60</v>
      </c>
      <c r="B61" s="11">
        <v>45702</v>
      </c>
      <c r="C61" s="10" t="s">
        <v>976</v>
      </c>
      <c r="D61" s="83" t="s">
        <v>27</v>
      </c>
      <c r="E61" s="41">
        <v>45000</v>
      </c>
      <c r="F61" s="41">
        <v>100</v>
      </c>
      <c r="G61" s="41">
        <f t="shared" si="3"/>
        <v>44900</v>
      </c>
      <c r="H61" s="15">
        <v>625</v>
      </c>
      <c r="I61" s="481">
        <f t="shared" si="2"/>
        <v>28062500</v>
      </c>
      <c r="J61" s="483" t="s">
        <v>203</v>
      </c>
      <c r="K61" s="121"/>
      <c r="L61" s="482"/>
      <c r="M61" s="15"/>
      <c r="N61" s="11"/>
      <c r="O61" s="10"/>
    </row>
    <row r="62" spans="1:15" x14ac:dyDescent="0.25">
      <c r="A62" s="506">
        <f t="shared" si="1"/>
        <v>61</v>
      </c>
      <c r="B62" s="11">
        <v>45702</v>
      </c>
      <c r="C62" s="10" t="s">
        <v>977</v>
      </c>
      <c r="D62" s="83" t="s">
        <v>27</v>
      </c>
      <c r="E62" s="41">
        <v>45000</v>
      </c>
      <c r="F62" s="41">
        <v>100</v>
      </c>
      <c r="G62" s="41">
        <f t="shared" si="3"/>
        <v>44900</v>
      </c>
      <c r="H62" s="15">
        <v>625</v>
      </c>
      <c r="I62" s="481">
        <f t="shared" si="2"/>
        <v>28062500</v>
      </c>
      <c r="J62" s="483" t="s">
        <v>815</v>
      </c>
      <c r="K62" s="121"/>
      <c r="L62" s="482"/>
      <c r="M62" s="15"/>
      <c r="N62" s="11"/>
      <c r="O62" s="10"/>
    </row>
    <row r="63" spans="1:15" x14ac:dyDescent="0.25">
      <c r="A63" s="506">
        <f t="shared" si="1"/>
        <v>62</v>
      </c>
      <c r="B63" s="11">
        <v>45702</v>
      </c>
      <c r="C63" s="10" t="s">
        <v>979</v>
      </c>
      <c r="D63" s="83" t="s">
        <v>27</v>
      </c>
      <c r="E63" s="41">
        <v>45000</v>
      </c>
      <c r="F63" s="41">
        <v>0</v>
      </c>
      <c r="G63" s="41">
        <f t="shared" si="3"/>
        <v>45000</v>
      </c>
      <c r="H63" s="15">
        <v>625</v>
      </c>
      <c r="I63" s="481">
        <f t="shared" si="2"/>
        <v>28125000</v>
      </c>
      <c r="J63" s="483" t="s">
        <v>814</v>
      </c>
      <c r="K63" s="121"/>
      <c r="L63" s="482"/>
      <c r="M63" s="15"/>
      <c r="N63" s="11"/>
      <c r="O63" s="10"/>
    </row>
    <row r="64" spans="1:15" x14ac:dyDescent="0.25">
      <c r="A64" s="506">
        <f t="shared" si="1"/>
        <v>63</v>
      </c>
      <c r="B64" s="11">
        <v>45702</v>
      </c>
      <c r="C64" s="10" t="s">
        <v>799</v>
      </c>
      <c r="D64" s="83" t="s">
        <v>27</v>
      </c>
      <c r="E64" s="41">
        <v>45000</v>
      </c>
      <c r="F64" s="41">
        <v>100</v>
      </c>
      <c r="G64" s="41">
        <f t="shared" si="3"/>
        <v>44900</v>
      </c>
      <c r="H64" s="15">
        <v>625</v>
      </c>
      <c r="I64" s="481">
        <f t="shared" si="2"/>
        <v>28062500</v>
      </c>
      <c r="J64" s="483" t="s">
        <v>1003</v>
      </c>
      <c r="K64" s="121"/>
      <c r="L64" s="482"/>
      <c r="M64" s="15"/>
      <c r="N64" s="11"/>
      <c r="O64" s="10"/>
    </row>
    <row r="65" spans="1:15" x14ac:dyDescent="0.25">
      <c r="A65" s="506">
        <f t="shared" si="1"/>
        <v>64</v>
      </c>
      <c r="B65" s="11">
        <v>45702</v>
      </c>
      <c r="C65" s="10" t="s">
        <v>978</v>
      </c>
      <c r="D65" s="83" t="s">
        <v>27</v>
      </c>
      <c r="E65" s="41">
        <v>45000</v>
      </c>
      <c r="F65" s="41">
        <v>100</v>
      </c>
      <c r="G65" s="41">
        <f t="shared" si="3"/>
        <v>44900</v>
      </c>
      <c r="H65" s="15">
        <v>625</v>
      </c>
      <c r="I65" s="481">
        <f t="shared" si="2"/>
        <v>28062500</v>
      </c>
      <c r="J65" s="483" t="s">
        <v>1003</v>
      </c>
      <c r="K65" s="121"/>
      <c r="L65" s="482"/>
      <c r="M65" s="15"/>
      <c r="N65" s="11"/>
      <c r="O65" s="10"/>
    </row>
    <row r="66" spans="1:15" x14ac:dyDescent="0.25">
      <c r="A66" s="506">
        <f t="shared" si="1"/>
        <v>65</v>
      </c>
      <c r="B66" s="11">
        <v>45702</v>
      </c>
      <c r="C66" s="10" t="s">
        <v>980</v>
      </c>
      <c r="D66" s="83" t="s">
        <v>27</v>
      </c>
      <c r="E66" s="41">
        <v>45000</v>
      </c>
      <c r="F66" s="41">
        <v>100</v>
      </c>
      <c r="G66" s="41">
        <f t="shared" si="3"/>
        <v>44900</v>
      </c>
      <c r="H66" s="15">
        <v>625</v>
      </c>
      <c r="I66" s="481">
        <f t="shared" si="2"/>
        <v>28062500</v>
      </c>
      <c r="J66" s="483" t="s">
        <v>1003</v>
      </c>
      <c r="K66" s="121"/>
      <c r="L66" s="482"/>
      <c r="M66" s="15"/>
      <c r="N66" s="11"/>
      <c r="O66" s="10"/>
    </row>
    <row r="67" spans="1:15" x14ac:dyDescent="0.25">
      <c r="A67" s="506">
        <f t="shared" si="1"/>
        <v>66</v>
      </c>
      <c r="B67" s="11">
        <v>45702</v>
      </c>
      <c r="C67" s="10" t="s">
        <v>981</v>
      </c>
      <c r="D67" s="83" t="s">
        <v>27</v>
      </c>
      <c r="E67" s="41">
        <v>45000</v>
      </c>
      <c r="F67" s="41">
        <v>100</v>
      </c>
      <c r="G67" s="41">
        <f t="shared" si="3"/>
        <v>44900</v>
      </c>
      <c r="H67" s="15">
        <v>625</v>
      </c>
      <c r="I67" s="481">
        <f t="shared" si="2"/>
        <v>28062500</v>
      </c>
      <c r="J67" s="483" t="s">
        <v>1003</v>
      </c>
      <c r="K67" s="121"/>
      <c r="L67" s="482"/>
      <c r="M67" s="15"/>
      <c r="N67" s="11"/>
      <c r="O67" s="10"/>
    </row>
    <row r="68" spans="1:15" x14ac:dyDescent="0.25">
      <c r="A68" s="506">
        <f t="shared" si="1"/>
        <v>67</v>
      </c>
      <c r="B68" s="11">
        <v>45702</v>
      </c>
      <c r="C68" s="10" t="s">
        <v>982</v>
      </c>
      <c r="D68" s="83" t="s">
        <v>27</v>
      </c>
      <c r="E68" s="41">
        <v>45000</v>
      </c>
      <c r="F68" s="41">
        <v>100</v>
      </c>
      <c r="G68" s="41">
        <f t="shared" si="3"/>
        <v>44900</v>
      </c>
      <c r="H68" s="15">
        <v>625</v>
      </c>
      <c r="I68" s="481">
        <f t="shared" si="2"/>
        <v>28062500</v>
      </c>
      <c r="J68" s="483" t="s">
        <v>1003</v>
      </c>
      <c r="K68" s="121"/>
      <c r="L68" s="482"/>
      <c r="M68" s="15"/>
      <c r="N68" s="11"/>
      <c r="O68" s="10"/>
    </row>
    <row r="69" spans="1:15" x14ac:dyDescent="0.25">
      <c r="A69" s="525">
        <f t="shared" si="1"/>
        <v>68</v>
      </c>
      <c r="B69" s="11">
        <v>45722</v>
      </c>
      <c r="C69" s="10" t="s">
        <v>726</v>
      </c>
      <c r="D69" s="83" t="s">
        <v>27</v>
      </c>
      <c r="E69" s="41">
        <v>45000</v>
      </c>
      <c r="F69" s="41">
        <v>100</v>
      </c>
      <c r="G69" s="41">
        <f>E69-F69</f>
        <v>44900</v>
      </c>
      <c r="H69" s="15">
        <v>625</v>
      </c>
      <c r="I69" s="524">
        <f t="shared" si="2"/>
        <v>28062500</v>
      </c>
      <c r="J69" s="523" t="s">
        <v>921</v>
      </c>
      <c r="K69" s="121"/>
      <c r="L69" s="525"/>
      <c r="M69" s="15"/>
      <c r="N69" s="11"/>
      <c r="O69" s="10"/>
    </row>
    <row r="70" spans="1:15" x14ac:dyDescent="0.25">
      <c r="A70" s="525">
        <f t="shared" ref="A70:A99" si="4">A69+1</f>
        <v>69</v>
      </c>
      <c r="B70" s="11">
        <v>45715</v>
      </c>
      <c r="C70" s="10" t="s">
        <v>1046</v>
      </c>
      <c r="D70" s="83" t="s">
        <v>27</v>
      </c>
      <c r="E70" s="41">
        <v>45000</v>
      </c>
      <c r="F70" s="41"/>
      <c r="G70" s="41">
        <f t="shared" si="3"/>
        <v>45000</v>
      </c>
      <c r="H70" s="15">
        <v>625</v>
      </c>
      <c r="I70" s="507">
        <f t="shared" si="2"/>
        <v>28125000</v>
      </c>
      <c r="J70" s="508" t="s">
        <v>893</v>
      </c>
      <c r="K70" s="121"/>
      <c r="L70" s="506"/>
      <c r="M70" s="15"/>
      <c r="N70" s="11"/>
      <c r="O70" s="10"/>
    </row>
    <row r="71" spans="1:15" x14ac:dyDescent="0.25">
      <c r="A71" s="525">
        <f t="shared" si="4"/>
        <v>70</v>
      </c>
      <c r="B71" s="11">
        <v>45715</v>
      </c>
      <c r="C71" s="10" t="s">
        <v>1047</v>
      </c>
      <c r="D71" s="83" t="s">
        <v>27</v>
      </c>
      <c r="E71" s="41">
        <v>45000</v>
      </c>
      <c r="F71" s="41"/>
      <c r="G71" s="41">
        <f t="shared" si="3"/>
        <v>45000</v>
      </c>
      <c r="H71" s="15">
        <v>625</v>
      </c>
      <c r="I71" s="507">
        <f t="shared" si="2"/>
        <v>28125000</v>
      </c>
      <c r="J71" s="508" t="s">
        <v>893</v>
      </c>
      <c r="K71" s="121"/>
      <c r="L71" s="506"/>
      <c r="M71" s="15"/>
      <c r="N71" s="11"/>
      <c r="O71" s="10"/>
    </row>
    <row r="72" spans="1:15" x14ac:dyDescent="0.25">
      <c r="A72" s="525">
        <f t="shared" si="4"/>
        <v>71</v>
      </c>
      <c r="B72" s="11">
        <v>45715</v>
      </c>
      <c r="C72" s="10" t="s">
        <v>1048</v>
      </c>
      <c r="D72" s="83" t="s">
        <v>27</v>
      </c>
      <c r="E72" s="41">
        <v>45000</v>
      </c>
      <c r="F72" s="41"/>
      <c r="G72" s="41">
        <f t="shared" si="3"/>
        <v>45000</v>
      </c>
      <c r="H72" s="15">
        <v>625</v>
      </c>
      <c r="I72" s="507">
        <f t="shared" ref="I72:I98" si="5">G72*H72</f>
        <v>28125000</v>
      </c>
      <c r="J72" s="508" t="s">
        <v>893</v>
      </c>
      <c r="K72" s="121"/>
      <c r="L72" s="506"/>
      <c r="M72" s="15"/>
      <c r="N72" s="11"/>
      <c r="O72" s="10"/>
    </row>
    <row r="73" spans="1:15" x14ac:dyDescent="0.25">
      <c r="A73" s="525">
        <f t="shared" si="4"/>
        <v>72</v>
      </c>
      <c r="B73" s="11">
        <v>45715</v>
      </c>
      <c r="C73" s="10" t="s">
        <v>1049</v>
      </c>
      <c r="D73" s="83" t="s">
        <v>27</v>
      </c>
      <c r="E73" s="41">
        <v>45000</v>
      </c>
      <c r="F73" s="41"/>
      <c r="G73" s="41">
        <f t="shared" ref="G73:G98" si="6">E73-F73</f>
        <v>45000</v>
      </c>
      <c r="H73" s="15">
        <v>625</v>
      </c>
      <c r="I73" s="507">
        <f t="shared" si="5"/>
        <v>28125000</v>
      </c>
      <c r="J73" s="508" t="s">
        <v>893</v>
      </c>
      <c r="K73" s="121"/>
      <c r="L73" s="506"/>
      <c r="M73" s="15"/>
      <c r="N73" s="11"/>
      <c r="O73" s="10"/>
    </row>
    <row r="74" spans="1:15" x14ac:dyDescent="0.25">
      <c r="A74" s="525">
        <f t="shared" si="4"/>
        <v>73</v>
      </c>
      <c r="B74" s="11">
        <v>45715</v>
      </c>
      <c r="C74" s="10" t="s">
        <v>1050</v>
      </c>
      <c r="D74" s="83" t="s">
        <v>27</v>
      </c>
      <c r="E74" s="41">
        <v>45000</v>
      </c>
      <c r="F74" s="41"/>
      <c r="G74" s="41">
        <f t="shared" si="6"/>
        <v>45000</v>
      </c>
      <c r="H74" s="15">
        <v>625</v>
      </c>
      <c r="I74" s="507">
        <f t="shared" si="5"/>
        <v>28125000</v>
      </c>
      <c r="J74" s="508" t="s">
        <v>902</v>
      </c>
      <c r="K74" s="121"/>
      <c r="L74" s="506"/>
      <c r="M74" s="15"/>
      <c r="N74" s="11"/>
      <c r="O74" s="10"/>
    </row>
    <row r="75" spans="1:15" x14ac:dyDescent="0.25">
      <c r="A75" s="525">
        <f t="shared" si="4"/>
        <v>74</v>
      </c>
      <c r="B75" s="11">
        <v>45715</v>
      </c>
      <c r="C75" s="10" t="s">
        <v>1051</v>
      </c>
      <c r="D75" s="83" t="s">
        <v>27</v>
      </c>
      <c r="E75" s="41">
        <v>45000</v>
      </c>
      <c r="F75" s="41"/>
      <c r="G75" s="41">
        <f t="shared" si="6"/>
        <v>45000</v>
      </c>
      <c r="H75" s="15">
        <v>625</v>
      </c>
      <c r="I75" s="507">
        <f t="shared" si="5"/>
        <v>28125000</v>
      </c>
      <c r="J75" s="508" t="s">
        <v>1066</v>
      </c>
      <c r="K75" s="121"/>
      <c r="L75" s="506"/>
      <c r="M75" s="15"/>
      <c r="N75" s="11"/>
      <c r="O75" s="10"/>
    </row>
    <row r="76" spans="1:15" x14ac:dyDescent="0.25">
      <c r="A76" s="525">
        <f t="shared" si="4"/>
        <v>75</v>
      </c>
      <c r="B76" s="11">
        <v>45715</v>
      </c>
      <c r="C76" s="10" t="s">
        <v>1052</v>
      </c>
      <c r="D76" s="83" t="s">
        <v>27</v>
      </c>
      <c r="E76" s="41">
        <v>45000</v>
      </c>
      <c r="F76" s="41"/>
      <c r="G76" s="41">
        <f t="shared" si="6"/>
        <v>45000</v>
      </c>
      <c r="H76" s="15">
        <v>625</v>
      </c>
      <c r="I76" s="507">
        <f t="shared" si="5"/>
        <v>28125000</v>
      </c>
      <c r="J76" s="508" t="s">
        <v>893</v>
      </c>
      <c r="K76" s="121"/>
      <c r="L76" s="506"/>
      <c r="M76" s="15"/>
      <c r="N76" s="11"/>
      <c r="O76" s="10"/>
    </row>
    <row r="77" spans="1:15" x14ac:dyDescent="0.25">
      <c r="A77" s="525">
        <f t="shared" si="4"/>
        <v>76</v>
      </c>
      <c r="B77" s="11">
        <v>45715</v>
      </c>
      <c r="C77" s="10" t="s">
        <v>1053</v>
      </c>
      <c r="D77" s="83" t="s">
        <v>27</v>
      </c>
      <c r="E77" s="41">
        <v>45000</v>
      </c>
      <c r="F77" s="41"/>
      <c r="G77" s="41">
        <f t="shared" si="6"/>
        <v>45000</v>
      </c>
      <c r="H77" s="15">
        <v>625</v>
      </c>
      <c r="I77" s="507">
        <f t="shared" si="5"/>
        <v>28125000</v>
      </c>
      <c r="J77" s="508" t="s">
        <v>372</v>
      </c>
      <c r="K77" s="121"/>
      <c r="L77" s="506"/>
      <c r="M77" s="15"/>
      <c r="N77" s="11"/>
      <c r="O77" s="10"/>
    </row>
    <row r="78" spans="1:15" x14ac:dyDescent="0.25">
      <c r="A78" s="525">
        <f t="shared" si="4"/>
        <v>77</v>
      </c>
      <c r="B78" s="11">
        <v>45715</v>
      </c>
      <c r="C78" s="10" t="s">
        <v>1054</v>
      </c>
      <c r="D78" s="83" t="s">
        <v>27</v>
      </c>
      <c r="E78" s="41">
        <v>45000</v>
      </c>
      <c r="F78" s="41"/>
      <c r="G78" s="41">
        <f t="shared" si="6"/>
        <v>45000</v>
      </c>
      <c r="H78" s="15">
        <v>625</v>
      </c>
      <c r="I78" s="507">
        <f t="shared" si="5"/>
        <v>28125000</v>
      </c>
      <c r="J78" s="508" t="s">
        <v>893</v>
      </c>
      <c r="K78" s="121"/>
      <c r="L78" s="506"/>
      <c r="M78" s="15"/>
      <c r="N78" s="11"/>
      <c r="O78" s="10"/>
    </row>
    <row r="79" spans="1:15" x14ac:dyDescent="0.25">
      <c r="A79" s="525">
        <f t="shared" si="4"/>
        <v>78</v>
      </c>
      <c r="B79" s="11">
        <v>45715</v>
      </c>
      <c r="C79" s="10" t="s">
        <v>1055</v>
      </c>
      <c r="D79" s="83" t="s">
        <v>27</v>
      </c>
      <c r="E79" s="41">
        <v>45000</v>
      </c>
      <c r="F79" s="41"/>
      <c r="G79" s="41">
        <f t="shared" si="6"/>
        <v>45000</v>
      </c>
      <c r="H79" s="15">
        <v>625</v>
      </c>
      <c r="I79" s="507">
        <f t="shared" si="5"/>
        <v>28125000</v>
      </c>
      <c r="J79" s="508" t="s">
        <v>921</v>
      </c>
      <c r="K79" s="121"/>
      <c r="L79" s="506"/>
      <c r="M79" s="15"/>
      <c r="N79" s="11"/>
      <c r="O79" s="10"/>
    </row>
    <row r="80" spans="1:15" x14ac:dyDescent="0.25">
      <c r="A80" s="525">
        <f t="shared" si="4"/>
        <v>79</v>
      </c>
      <c r="B80" s="11">
        <v>45717</v>
      </c>
      <c r="C80" s="10" t="s">
        <v>1056</v>
      </c>
      <c r="D80" s="83" t="s">
        <v>25</v>
      </c>
      <c r="E80" s="41">
        <v>45000</v>
      </c>
      <c r="F80" s="41">
        <v>100</v>
      </c>
      <c r="G80" s="41">
        <f t="shared" si="6"/>
        <v>44900</v>
      </c>
      <c r="H80" s="15">
        <v>600</v>
      </c>
      <c r="I80" s="516">
        <f t="shared" si="5"/>
        <v>26940000</v>
      </c>
      <c r="J80" s="517" t="s">
        <v>561</v>
      </c>
      <c r="K80" s="121"/>
      <c r="L80" s="515"/>
      <c r="M80" s="15"/>
      <c r="N80" s="11"/>
      <c r="O80" s="10"/>
    </row>
    <row r="81" spans="1:15" x14ac:dyDescent="0.25">
      <c r="A81" s="525">
        <f t="shared" si="4"/>
        <v>80</v>
      </c>
      <c r="B81" s="11">
        <v>45717</v>
      </c>
      <c r="C81" s="10" t="s">
        <v>1057</v>
      </c>
      <c r="D81" s="83" t="s">
        <v>25</v>
      </c>
      <c r="E81" s="41">
        <v>45000</v>
      </c>
      <c r="F81" s="41">
        <v>100</v>
      </c>
      <c r="G81" s="41">
        <f t="shared" si="6"/>
        <v>44900</v>
      </c>
      <c r="H81" s="15">
        <v>600</v>
      </c>
      <c r="I81" s="516">
        <f t="shared" si="5"/>
        <v>26940000</v>
      </c>
      <c r="J81" s="517" t="s">
        <v>1064</v>
      </c>
      <c r="K81" s="121"/>
      <c r="L81" s="515"/>
      <c r="M81" s="15"/>
      <c r="N81" s="11"/>
      <c r="O81" s="10"/>
    </row>
    <row r="82" spans="1:15" x14ac:dyDescent="0.25">
      <c r="A82" s="525">
        <f t="shared" si="4"/>
        <v>81</v>
      </c>
      <c r="B82" s="11">
        <v>45721</v>
      </c>
      <c r="C82" s="10" t="s">
        <v>61</v>
      </c>
      <c r="D82" s="82" t="s">
        <v>25</v>
      </c>
      <c r="E82" s="41">
        <v>45000</v>
      </c>
      <c r="F82" s="41"/>
      <c r="G82" s="41">
        <f t="shared" si="6"/>
        <v>45000</v>
      </c>
      <c r="H82" s="15">
        <v>600</v>
      </c>
      <c r="I82" s="520">
        <f t="shared" si="5"/>
        <v>27000000</v>
      </c>
      <c r="J82" s="521" t="s">
        <v>815</v>
      </c>
      <c r="K82" s="121"/>
      <c r="L82" s="519"/>
      <c r="M82" s="15"/>
      <c r="N82" s="11"/>
      <c r="O82" s="10"/>
    </row>
    <row r="83" spans="1:15" x14ac:dyDescent="0.25">
      <c r="A83" s="525">
        <f t="shared" si="4"/>
        <v>82</v>
      </c>
      <c r="B83" s="11">
        <v>45721</v>
      </c>
      <c r="C83" s="10" t="s">
        <v>664</v>
      </c>
      <c r="D83" s="82" t="s">
        <v>25</v>
      </c>
      <c r="E83" s="41">
        <v>45000</v>
      </c>
      <c r="F83" s="41"/>
      <c r="G83" s="41">
        <f t="shared" si="6"/>
        <v>45000</v>
      </c>
      <c r="H83" s="15">
        <v>600</v>
      </c>
      <c r="I83" s="520">
        <f t="shared" si="5"/>
        <v>27000000</v>
      </c>
      <c r="J83" s="521" t="s">
        <v>1116</v>
      </c>
      <c r="K83" s="121"/>
      <c r="L83" s="519"/>
      <c r="M83" s="15"/>
      <c r="N83" s="11"/>
      <c r="O83" s="10"/>
    </row>
    <row r="84" spans="1:15" x14ac:dyDescent="0.25">
      <c r="A84" s="525">
        <f t="shared" si="4"/>
        <v>83</v>
      </c>
      <c r="B84" s="11">
        <v>45721</v>
      </c>
      <c r="C84" s="10" t="s">
        <v>77</v>
      </c>
      <c r="D84" s="82" t="s">
        <v>25</v>
      </c>
      <c r="E84" s="41">
        <v>45000</v>
      </c>
      <c r="F84" s="41"/>
      <c r="G84" s="41">
        <f t="shared" si="6"/>
        <v>45000</v>
      </c>
      <c r="H84" s="15">
        <v>600</v>
      </c>
      <c r="I84" s="520">
        <f t="shared" si="5"/>
        <v>27000000</v>
      </c>
      <c r="J84" s="521" t="s">
        <v>1003</v>
      </c>
      <c r="K84" s="121"/>
      <c r="L84" s="519"/>
      <c r="M84" s="15"/>
      <c r="N84" s="11"/>
      <c r="O84" s="10"/>
    </row>
    <row r="85" spans="1:15" x14ac:dyDescent="0.25">
      <c r="A85" s="528">
        <f t="shared" si="4"/>
        <v>84</v>
      </c>
      <c r="B85" s="11">
        <v>45725</v>
      </c>
      <c r="C85" s="10" t="s">
        <v>1075</v>
      </c>
      <c r="D85" s="82" t="s">
        <v>25</v>
      </c>
      <c r="E85" s="41">
        <v>45000</v>
      </c>
      <c r="F85" s="41">
        <v>100</v>
      </c>
      <c r="G85" s="41">
        <f t="shared" si="6"/>
        <v>44900</v>
      </c>
      <c r="H85" s="15">
        <v>600</v>
      </c>
      <c r="I85" s="527">
        <f t="shared" si="5"/>
        <v>26940000</v>
      </c>
      <c r="J85" s="526" t="s">
        <v>922</v>
      </c>
      <c r="K85" s="121"/>
      <c r="L85" s="528"/>
      <c r="M85" s="15"/>
      <c r="N85" s="11"/>
      <c r="O85" s="10"/>
    </row>
    <row r="86" spans="1:15" x14ac:dyDescent="0.25">
      <c r="A86" s="528">
        <f t="shared" si="4"/>
        <v>85</v>
      </c>
      <c r="B86" s="11">
        <v>45725</v>
      </c>
      <c r="C86" s="10" t="s">
        <v>801</v>
      </c>
      <c r="D86" s="82" t="s">
        <v>25</v>
      </c>
      <c r="E86" s="41">
        <v>45000</v>
      </c>
      <c r="F86" s="41">
        <v>100</v>
      </c>
      <c r="G86" s="41">
        <f t="shared" si="6"/>
        <v>44900</v>
      </c>
      <c r="H86" s="15">
        <v>600</v>
      </c>
      <c r="I86" s="527">
        <f t="shared" si="5"/>
        <v>26940000</v>
      </c>
      <c r="J86" s="526" t="s">
        <v>739</v>
      </c>
      <c r="K86" s="121"/>
      <c r="L86" s="528"/>
      <c r="M86" s="15"/>
      <c r="N86" s="11"/>
      <c r="O86" s="10"/>
    </row>
    <row r="87" spans="1:15" x14ac:dyDescent="0.25">
      <c r="A87" s="528">
        <f t="shared" si="4"/>
        <v>86</v>
      </c>
      <c r="B87" s="11">
        <v>45725</v>
      </c>
      <c r="C87" s="10" t="s">
        <v>1076</v>
      </c>
      <c r="D87" s="82" t="s">
        <v>25</v>
      </c>
      <c r="E87" s="41">
        <v>45000</v>
      </c>
      <c r="F87" s="41">
        <v>100</v>
      </c>
      <c r="G87" s="41">
        <f t="shared" si="6"/>
        <v>44900</v>
      </c>
      <c r="H87" s="15">
        <v>600</v>
      </c>
      <c r="I87" s="527">
        <f t="shared" si="5"/>
        <v>26940000</v>
      </c>
      <c r="J87" s="526" t="s">
        <v>1105</v>
      </c>
      <c r="K87" s="121"/>
      <c r="L87" s="528"/>
      <c r="M87" s="15"/>
      <c r="N87" s="11"/>
      <c r="O87" s="10"/>
    </row>
    <row r="88" spans="1:15" x14ac:dyDescent="0.25">
      <c r="A88" s="528">
        <f t="shared" si="4"/>
        <v>87</v>
      </c>
      <c r="B88" s="11">
        <v>45725</v>
      </c>
      <c r="C88" s="10" t="s">
        <v>1077</v>
      </c>
      <c r="D88" s="82" t="s">
        <v>25</v>
      </c>
      <c r="E88" s="41">
        <v>45000</v>
      </c>
      <c r="F88" s="41">
        <v>100</v>
      </c>
      <c r="G88" s="41">
        <f t="shared" si="6"/>
        <v>44900</v>
      </c>
      <c r="H88" s="15">
        <v>600</v>
      </c>
      <c r="I88" s="527">
        <f t="shared" si="5"/>
        <v>26940000</v>
      </c>
      <c r="J88" s="526" t="s">
        <v>1064</v>
      </c>
      <c r="K88" s="121"/>
      <c r="L88" s="528"/>
      <c r="M88" s="15"/>
      <c r="N88" s="11"/>
      <c r="O88" s="10"/>
    </row>
    <row r="89" spans="1:15" x14ac:dyDescent="0.25">
      <c r="A89" s="528">
        <f t="shared" si="4"/>
        <v>88</v>
      </c>
      <c r="B89" s="11">
        <v>45725</v>
      </c>
      <c r="C89" s="10" t="s">
        <v>879</v>
      </c>
      <c r="D89" s="82" t="s">
        <v>25</v>
      </c>
      <c r="E89" s="41">
        <v>45000</v>
      </c>
      <c r="F89" s="41">
        <v>100</v>
      </c>
      <c r="G89" s="41">
        <f t="shared" si="6"/>
        <v>44900</v>
      </c>
      <c r="H89" s="15">
        <v>600</v>
      </c>
      <c r="I89" s="527">
        <f t="shared" si="5"/>
        <v>26940000</v>
      </c>
      <c r="J89" s="526" t="s">
        <v>143</v>
      </c>
      <c r="K89" s="121"/>
      <c r="L89" s="528"/>
      <c r="M89" s="15"/>
      <c r="N89" s="11"/>
      <c r="O89" s="10"/>
    </row>
    <row r="90" spans="1:15" x14ac:dyDescent="0.25">
      <c r="A90" s="528">
        <f t="shared" si="4"/>
        <v>89</v>
      </c>
      <c r="B90" s="11">
        <v>45725</v>
      </c>
      <c r="C90" s="10" t="s">
        <v>1078</v>
      </c>
      <c r="D90" s="82" t="s">
        <v>25</v>
      </c>
      <c r="E90" s="41">
        <v>45000</v>
      </c>
      <c r="F90" s="41">
        <v>100</v>
      </c>
      <c r="G90" s="41">
        <f t="shared" si="6"/>
        <v>44900</v>
      </c>
      <c r="H90" s="15">
        <v>600</v>
      </c>
      <c r="I90" s="527">
        <f t="shared" si="5"/>
        <v>26940000</v>
      </c>
      <c r="J90" s="526" t="s">
        <v>830</v>
      </c>
      <c r="K90" s="121"/>
      <c r="L90" s="528"/>
      <c r="M90" s="15"/>
      <c r="N90" s="11"/>
      <c r="O90" s="10"/>
    </row>
    <row r="91" spans="1:15" x14ac:dyDescent="0.25">
      <c r="A91" s="528">
        <f t="shared" si="4"/>
        <v>90</v>
      </c>
      <c r="B91" s="11">
        <v>45725</v>
      </c>
      <c r="C91" s="10" t="s">
        <v>1079</v>
      </c>
      <c r="D91" s="82" t="s">
        <v>25</v>
      </c>
      <c r="E91" s="41">
        <v>45000</v>
      </c>
      <c r="F91" s="41">
        <v>100</v>
      </c>
      <c r="G91" s="41">
        <f t="shared" si="6"/>
        <v>44900</v>
      </c>
      <c r="H91" s="15">
        <v>600</v>
      </c>
      <c r="I91" s="527">
        <f t="shared" si="5"/>
        <v>26940000</v>
      </c>
      <c r="J91" s="526" t="s">
        <v>830</v>
      </c>
      <c r="K91" s="121"/>
      <c r="L91" s="528"/>
      <c r="M91" s="15"/>
      <c r="N91" s="11"/>
      <c r="O91" s="10"/>
    </row>
    <row r="92" spans="1:15" x14ac:dyDescent="0.25">
      <c r="A92" s="528">
        <f t="shared" si="4"/>
        <v>91</v>
      </c>
      <c r="B92" s="11">
        <v>45725</v>
      </c>
      <c r="C92" s="10" t="s">
        <v>1080</v>
      </c>
      <c r="D92" s="82" t="s">
        <v>25</v>
      </c>
      <c r="E92" s="41">
        <v>45000</v>
      </c>
      <c r="F92" s="41">
        <v>100</v>
      </c>
      <c r="G92" s="41">
        <f t="shared" si="6"/>
        <v>44900</v>
      </c>
      <c r="H92" s="15">
        <v>600</v>
      </c>
      <c r="I92" s="527">
        <f t="shared" si="5"/>
        <v>26940000</v>
      </c>
      <c r="J92" s="526" t="s">
        <v>1100</v>
      </c>
      <c r="K92" s="121"/>
      <c r="L92" s="528"/>
      <c r="M92" s="15"/>
      <c r="N92" s="11"/>
      <c r="O92" s="10"/>
    </row>
    <row r="93" spans="1:15" x14ac:dyDescent="0.25">
      <c r="A93" s="528">
        <f t="shared" si="4"/>
        <v>92</v>
      </c>
      <c r="B93" s="11">
        <v>45725</v>
      </c>
      <c r="C93" s="10" t="s">
        <v>1081</v>
      </c>
      <c r="D93" s="82" t="s">
        <v>25</v>
      </c>
      <c r="E93" s="41">
        <v>45000</v>
      </c>
      <c r="F93" s="41">
        <v>100</v>
      </c>
      <c r="G93" s="41">
        <f t="shared" si="6"/>
        <v>44900</v>
      </c>
      <c r="H93" s="15">
        <v>600</v>
      </c>
      <c r="I93" s="527">
        <f t="shared" si="5"/>
        <v>26940000</v>
      </c>
      <c r="J93" s="526" t="s">
        <v>561</v>
      </c>
      <c r="K93" s="121"/>
      <c r="L93" s="528"/>
      <c r="M93" s="15"/>
      <c r="N93" s="11"/>
      <c r="O93" s="10"/>
    </row>
    <row r="94" spans="1:15" x14ac:dyDescent="0.25">
      <c r="A94" s="528">
        <f t="shared" si="4"/>
        <v>93</v>
      </c>
      <c r="B94" s="11">
        <v>45725</v>
      </c>
      <c r="C94" s="10" t="s">
        <v>1082</v>
      </c>
      <c r="D94" s="82" t="s">
        <v>25</v>
      </c>
      <c r="E94" s="41">
        <v>45000</v>
      </c>
      <c r="F94" s="41">
        <v>100</v>
      </c>
      <c r="G94" s="41">
        <f t="shared" si="6"/>
        <v>44900</v>
      </c>
      <c r="H94" s="15">
        <v>600</v>
      </c>
      <c r="I94" s="527">
        <f t="shared" si="5"/>
        <v>26940000</v>
      </c>
      <c r="J94" s="526" t="s">
        <v>1127</v>
      </c>
      <c r="K94" s="121"/>
      <c r="L94" s="528"/>
      <c r="M94" s="15"/>
      <c r="N94" s="11"/>
      <c r="O94" s="10"/>
    </row>
    <row r="95" spans="1:15" x14ac:dyDescent="0.25">
      <c r="A95" s="532">
        <f t="shared" si="4"/>
        <v>94</v>
      </c>
      <c r="B95" s="11">
        <v>45729</v>
      </c>
      <c r="C95" s="10" t="s">
        <v>1101</v>
      </c>
      <c r="D95" s="82" t="s">
        <v>25</v>
      </c>
      <c r="E95" s="41">
        <v>45000</v>
      </c>
      <c r="F95" s="41">
        <v>100</v>
      </c>
      <c r="G95" s="41">
        <f t="shared" si="6"/>
        <v>44900</v>
      </c>
      <c r="H95" s="15">
        <v>600</v>
      </c>
      <c r="I95" s="531">
        <f t="shared" si="5"/>
        <v>26940000</v>
      </c>
      <c r="J95" s="530" t="s">
        <v>1116</v>
      </c>
      <c r="K95" s="121"/>
      <c r="L95" s="532"/>
      <c r="M95" s="15"/>
      <c r="N95" s="11"/>
      <c r="O95" s="10"/>
    </row>
    <row r="96" spans="1:15" x14ac:dyDescent="0.25">
      <c r="A96" s="532">
        <f t="shared" si="4"/>
        <v>95</v>
      </c>
      <c r="B96" s="11">
        <v>45729</v>
      </c>
      <c r="C96" s="10" t="s">
        <v>977</v>
      </c>
      <c r="D96" s="82" t="s">
        <v>25</v>
      </c>
      <c r="E96" s="41">
        <v>45000</v>
      </c>
      <c r="F96" s="41">
        <v>100</v>
      </c>
      <c r="G96" s="41">
        <f t="shared" si="6"/>
        <v>44900</v>
      </c>
      <c r="H96" s="15">
        <v>600</v>
      </c>
      <c r="I96" s="531">
        <f t="shared" si="5"/>
        <v>26940000</v>
      </c>
      <c r="J96" s="530" t="s">
        <v>1127</v>
      </c>
      <c r="K96" s="121"/>
      <c r="L96" s="532"/>
      <c r="M96" s="15"/>
      <c r="N96" s="11"/>
      <c r="O96" s="10"/>
    </row>
    <row r="97" spans="1:15" x14ac:dyDescent="0.25">
      <c r="A97" s="532">
        <f t="shared" si="4"/>
        <v>96</v>
      </c>
      <c r="B97" s="11">
        <v>45729</v>
      </c>
      <c r="C97" s="10" t="s">
        <v>1102</v>
      </c>
      <c r="D97" s="82" t="s">
        <v>25</v>
      </c>
      <c r="E97" s="41">
        <v>45000</v>
      </c>
      <c r="F97" s="41">
        <v>100</v>
      </c>
      <c r="G97" s="41">
        <f t="shared" si="6"/>
        <v>44900</v>
      </c>
      <c r="H97" s="15">
        <v>600</v>
      </c>
      <c r="I97" s="531">
        <f t="shared" si="5"/>
        <v>26940000</v>
      </c>
      <c r="J97" s="530" t="s">
        <v>1127</v>
      </c>
      <c r="K97" s="121"/>
      <c r="L97" s="532"/>
      <c r="M97" s="15"/>
      <c r="N97" s="11"/>
      <c r="O97" s="10"/>
    </row>
    <row r="98" spans="1:15" x14ac:dyDescent="0.25">
      <c r="A98" s="532">
        <f t="shared" si="4"/>
        <v>97</v>
      </c>
      <c r="B98" s="11">
        <v>45729</v>
      </c>
      <c r="C98" s="10" t="s">
        <v>1103</v>
      </c>
      <c r="D98" s="82" t="s">
        <v>25</v>
      </c>
      <c r="E98" s="41">
        <v>45000</v>
      </c>
      <c r="F98" s="41">
        <v>100</v>
      </c>
      <c r="G98" s="41">
        <f t="shared" si="6"/>
        <v>44900</v>
      </c>
      <c r="H98" s="15">
        <v>600</v>
      </c>
      <c r="I98" s="531">
        <f t="shared" si="5"/>
        <v>26940000</v>
      </c>
      <c r="J98" s="530" t="s">
        <v>992</v>
      </c>
      <c r="K98" s="121"/>
      <c r="L98" s="532"/>
      <c r="M98" s="15"/>
      <c r="N98" s="11"/>
      <c r="O98" s="10"/>
    </row>
    <row r="99" spans="1:15" x14ac:dyDescent="0.25">
      <c r="A99" s="532">
        <f t="shared" si="4"/>
        <v>98</v>
      </c>
      <c r="B99" s="11">
        <v>45729</v>
      </c>
      <c r="C99" s="10" t="s">
        <v>1104</v>
      </c>
      <c r="D99" s="82" t="s">
        <v>25</v>
      </c>
      <c r="E99" s="41">
        <v>45000</v>
      </c>
      <c r="F99" s="41">
        <v>100</v>
      </c>
      <c r="G99" s="41">
        <f>E99-F99</f>
        <v>44900</v>
      </c>
      <c r="H99" s="15">
        <v>600</v>
      </c>
      <c r="I99" s="531">
        <f>G99*H99</f>
        <v>26940000</v>
      </c>
      <c r="J99" s="530" t="s">
        <v>1116</v>
      </c>
      <c r="K99" s="121"/>
      <c r="L99" s="532"/>
      <c r="M99" s="15"/>
      <c r="N99" s="11"/>
      <c r="O99" s="10"/>
    </row>
    <row r="101" spans="1:15" x14ac:dyDescent="0.25">
      <c r="K101" s="50" t="s">
        <v>28</v>
      </c>
      <c r="L101" s="36">
        <f>SUM(I2:I99)+125000</f>
        <v>2722617500</v>
      </c>
    </row>
    <row r="102" spans="1:15" x14ac:dyDescent="0.25">
      <c r="K102" s="10"/>
      <c r="L102" s="10"/>
    </row>
    <row r="103" spans="1:15" x14ac:dyDescent="0.25">
      <c r="K103" s="50" t="s">
        <v>66</v>
      </c>
      <c r="L103" s="36">
        <f>SUM(M2:M94)</f>
        <v>2686814200</v>
      </c>
    </row>
    <row r="104" spans="1:15" x14ac:dyDescent="0.25">
      <c r="K104" s="55"/>
      <c r="L104" s="55"/>
    </row>
    <row r="105" spans="1:15" x14ac:dyDescent="0.25">
      <c r="K105" s="50" t="s">
        <v>181</v>
      </c>
      <c r="L105" s="36">
        <f>1000000*98</f>
        <v>98000000</v>
      </c>
    </row>
    <row r="106" spans="1:15" x14ac:dyDescent="0.25">
      <c r="K106" s="55"/>
      <c r="L106" s="55"/>
    </row>
    <row r="107" spans="1:15" x14ac:dyDescent="0.25">
      <c r="K107" s="50" t="s">
        <v>227</v>
      </c>
      <c r="L107" s="36">
        <f>SUM(E17+E18+E24+E25+E26+E27+E30+E31+E32+E33+E34+E35+E36+E37+E38+E39+E40+E41+E42+E43+E44+E45+E47+E46+E48+E49+E70+E71+E72+E73+E74+E75+E76+E77+E78+E79+E82+E83+E84)*45</f>
        <v>80595000</v>
      </c>
    </row>
    <row r="108" spans="1:15" x14ac:dyDescent="0.25">
      <c r="K108" s="55"/>
      <c r="L108" s="49"/>
    </row>
    <row r="109" spans="1:15" x14ac:dyDescent="0.25">
      <c r="K109" s="50" t="s">
        <v>71</v>
      </c>
      <c r="L109" s="36">
        <f>L101-L103-L105-L107</f>
        <v>-142791700</v>
      </c>
    </row>
  </sheetData>
  <pageMargins left="0.7" right="0.7" top="0.75" bottom="0.75" header="0.3" footer="0.3"/>
  <pageSetup scale="50" orientation="landscape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4"/>
  <sheetViews>
    <sheetView topLeftCell="B72" zoomScaleNormal="100" workbookViewId="0">
      <selection activeCell="J87" sqref="J87"/>
    </sheetView>
  </sheetViews>
  <sheetFormatPr baseColWidth="10" defaultRowHeight="15" x14ac:dyDescent="0.25"/>
  <cols>
    <col min="2" max="2" width="10.5703125" bestFit="1" customWidth="1"/>
    <col min="3" max="3" width="23.28515625" bestFit="1" customWidth="1"/>
    <col min="4" max="4" width="8.28515625" bestFit="1" customWidth="1"/>
    <col min="5" max="5" width="10.140625" bestFit="1" customWidth="1"/>
    <col min="6" max="6" width="11.85546875" bestFit="1" customWidth="1"/>
    <col min="7" max="7" width="18.28515625" bestFit="1" customWidth="1"/>
    <col min="8" max="8" width="8" bestFit="1" customWidth="1"/>
    <col min="9" max="9" width="13.5703125" bestFit="1" customWidth="1"/>
    <col min="10" max="10" width="29.7109375" bestFit="1" customWidth="1"/>
    <col min="11" max="11" width="14" bestFit="1" customWidth="1"/>
    <col min="12" max="12" width="16.28515625" bestFit="1" customWidth="1"/>
    <col min="13" max="13" width="14.5703125" bestFit="1" customWidth="1"/>
    <col min="14" max="14" width="10.5703125" bestFit="1" customWidth="1"/>
    <col min="15" max="15" width="23.28515625" bestFit="1" customWidth="1"/>
  </cols>
  <sheetData>
    <row r="1" spans="1:15" ht="18.75" x14ac:dyDescent="0.25">
      <c r="A1" s="545" t="s">
        <v>281</v>
      </c>
      <c r="B1" s="545" t="s">
        <v>9</v>
      </c>
      <c r="C1" s="545" t="s">
        <v>41</v>
      </c>
      <c r="D1" s="545" t="s">
        <v>1</v>
      </c>
      <c r="E1" s="545" t="s">
        <v>2</v>
      </c>
      <c r="F1" s="545" t="s">
        <v>3</v>
      </c>
      <c r="G1" s="545" t="s">
        <v>149</v>
      </c>
      <c r="H1" s="545" t="s">
        <v>5</v>
      </c>
      <c r="I1" s="545" t="s">
        <v>107</v>
      </c>
      <c r="J1" s="545" t="s">
        <v>142</v>
      </c>
      <c r="K1" s="545" t="s">
        <v>24</v>
      </c>
      <c r="L1" s="545" t="s">
        <v>137</v>
      </c>
      <c r="M1" s="545" t="s">
        <v>105</v>
      </c>
      <c r="N1" s="545" t="s">
        <v>9</v>
      </c>
      <c r="O1" s="545" t="s">
        <v>67</v>
      </c>
    </row>
    <row r="2" spans="1:15" x14ac:dyDescent="0.25">
      <c r="A2" s="548">
        <v>1</v>
      </c>
      <c r="B2" s="11">
        <v>45737</v>
      </c>
      <c r="C2" s="10" t="s">
        <v>223</v>
      </c>
      <c r="D2" s="82" t="s">
        <v>25</v>
      </c>
      <c r="E2" s="41">
        <v>45000</v>
      </c>
      <c r="F2" s="41"/>
      <c r="G2" s="41">
        <f>E2-F2</f>
        <v>45000</v>
      </c>
      <c r="H2" s="15">
        <v>630</v>
      </c>
      <c r="I2" s="547">
        <f t="shared" ref="I2:I19" si="0">G2*H2</f>
        <v>28350000</v>
      </c>
      <c r="J2" s="546" t="s">
        <v>535</v>
      </c>
      <c r="K2" s="121"/>
      <c r="L2" s="548"/>
      <c r="M2" s="15">
        <v>142791700</v>
      </c>
      <c r="N2" s="11">
        <v>45740</v>
      </c>
      <c r="O2" s="10" t="s">
        <v>1143</v>
      </c>
    </row>
    <row r="3" spans="1:15" x14ac:dyDescent="0.25">
      <c r="A3" s="548">
        <f t="shared" ref="A3:A66" si="1">A2+1</f>
        <v>2</v>
      </c>
      <c r="B3" s="11">
        <v>45737</v>
      </c>
      <c r="C3" s="10" t="s">
        <v>78</v>
      </c>
      <c r="D3" s="83" t="s">
        <v>27</v>
      </c>
      <c r="E3" s="41">
        <v>45000</v>
      </c>
      <c r="F3" s="41"/>
      <c r="G3" s="41">
        <f>E3-F3</f>
        <v>45000</v>
      </c>
      <c r="H3" s="15">
        <v>625</v>
      </c>
      <c r="I3" s="547">
        <f t="shared" si="0"/>
        <v>28125000</v>
      </c>
      <c r="J3" s="546" t="s">
        <v>821</v>
      </c>
      <c r="K3" s="121"/>
      <c r="L3" s="548"/>
      <c r="M3" s="15">
        <v>50000000</v>
      </c>
      <c r="N3" s="11">
        <v>45744</v>
      </c>
      <c r="O3" s="10" t="s">
        <v>917</v>
      </c>
    </row>
    <row r="4" spans="1:15" x14ac:dyDescent="0.25">
      <c r="A4" s="548">
        <f t="shared" si="1"/>
        <v>3</v>
      </c>
      <c r="B4" s="11">
        <v>45740</v>
      </c>
      <c r="C4" s="10" t="s">
        <v>166</v>
      </c>
      <c r="D4" s="82" t="s">
        <v>25</v>
      </c>
      <c r="E4" s="41">
        <v>45000</v>
      </c>
      <c r="F4" s="41"/>
      <c r="G4" s="41">
        <f t="shared" ref="G4:G19" si="2">E4-F4</f>
        <v>45000</v>
      </c>
      <c r="H4" s="15">
        <v>630</v>
      </c>
      <c r="I4" s="547">
        <f t="shared" si="0"/>
        <v>28350000</v>
      </c>
      <c r="J4" s="546" t="s">
        <v>910</v>
      </c>
      <c r="K4" s="121"/>
      <c r="L4" s="548"/>
      <c r="M4" s="15">
        <v>50000000</v>
      </c>
      <c r="N4" s="11">
        <v>45744</v>
      </c>
      <c r="O4" s="10" t="s">
        <v>481</v>
      </c>
    </row>
    <row r="5" spans="1:15" x14ac:dyDescent="0.25">
      <c r="A5" s="548">
        <f t="shared" si="1"/>
        <v>4</v>
      </c>
      <c r="B5" s="11">
        <v>45740</v>
      </c>
      <c r="C5" s="10" t="s">
        <v>249</v>
      </c>
      <c r="D5" s="82" t="s">
        <v>25</v>
      </c>
      <c r="E5" s="41">
        <v>45000</v>
      </c>
      <c r="F5" s="41"/>
      <c r="G5" s="41">
        <f t="shared" si="2"/>
        <v>45000</v>
      </c>
      <c r="H5" s="15">
        <v>630</v>
      </c>
      <c r="I5" s="547">
        <f t="shared" si="0"/>
        <v>28350000</v>
      </c>
      <c r="J5" s="546" t="s">
        <v>910</v>
      </c>
      <c r="K5" s="121"/>
      <c r="L5" s="548"/>
      <c r="M5" s="15">
        <v>100000000</v>
      </c>
      <c r="N5" s="11">
        <v>45744</v>
      </c>
      <c r="O5" s="10" t="s">
        <v>482</v>
      </c>
    </row>
    <row r="6" spans="1:15" x14ac:dyDescent="0.25">
      <c r="A6" s="548">
        <f t="shared" si="1"/>
        <v>5</v>
      </c>
      <c r="B6" s="11">
        <v>45741</v>
      </c>
      <c r="C6" s="10" t="s">
        <v>664</v>
      </c>
      <c r="D6" s="82" t="s">
        <v>25</v>
      </c>
      <c r="E6" s="41">
        <v>45000</v>
      </c>
      <c r="F6" s="41"/>
      <c r="G6" s="41">
        <f t="shared" si="2"/>
        <v>45000</v>
      </c>
      <c r="H6" s="15">
        <v>630</v>
      </c>
      <c r="I6" s="547">
        <f t="shared" si="0"/>
        <v>28350000</v>
      </c>
      <c r="J6" s="546" t="s">
        <v>1145</v>
      </c>
      <c r="K6" s="121"/>
      <c r="L6" s="548"/>
      <c r="M6" s="15">
        <v>29792000</v>
      </c>
      <c r="N6" s="11">
        <v>45744</v>
      </c>
      <c r="O6" s="10" t="s">
        <v>659</v>
      </c>
    </row>
    <row r="7" spans="1:15" x14ac:dyDescent="0.25">
      <c r="A7" s="548">
        <f t="shared" si="1"/>
        <v>6</v>
      </c>
      <c r="B7" s="11">
        <v>45741</v>
      </c>
      <c r="C7" s="10" t="s">
        <v>61</v>
      </c>
      <c r="D7" s="82" t="s">
        <v>25</v>
      </c>
      <c r="E7" s="41">
        <v>45000</v>
      </c>
      <c r="F7" s="41"/>
      <c r="G7" s="41">
        <f t="shared" si="2"/>
        <v>45000</v>
      </c>
      <c r="H7" s="15">
        <v>630</v>
      </c>
      <c r="I7" s="547">
        <f t="shared" si="0"/>
        <v>28350000</v>
      </c>
      <c r="J7" s="546" t="s">
        <v>1145</v>
      </c>
      <c r="K7" s="121"/>
      <c r="L7" s="548"/>
      <c r="M7" s="15">
        <v>42000000</v>
      </c>
      <c r="N7" s="11">
        <v>45744</v>
      </c>
      <c r="O7" s="10" t="s">
        <v>917</v>
      </c>
    </row>
    <row r="8" spans="1:15" x14ac:dyDescent="0.25">
      <c r="A8" s="554">
        <f t="shared" si="1"/>
        <v>7</v>
      </c>
      <c r="B8" s="11">
        <v>45742</v>
      </c>
      <c r="C8" s="10" t="s">
        <v>222</v>
      </c>
      <c r="D8" s="82" t="s">
        <v>25</v>
      </c>
      <c r="E8" s="41">
        <v>45000</v>
      </c>
      <c r="F8" s="41"/>
      <c r="G8" s="41">
        <f t="shared" si="2"/>
        <v>45000</v>
      </c>
      <c r="H8" s="15">
        <v>630</v>
      </c>
      <c r="I8" s="553">
        <f t="shared" si="0"/>
        <v>28350000</v>
      </c>
      <c r="J8" s="552" t="s">
        <v>1163</v>
      </c>
      <c r="K8" s="121"/>
      <c r="L8" s="554"/>
      <c r="M8" s="15">
        <v>10000000</v>
      </c>
      <c r="N8" s="11">
        <v>45745</v>
      </c>
      <c r="O8" s="10" t="s">
        <v>917</v>
      </c>
    </row>
    <row r="9" spans="1:15" x14ac:dyDescent="0.25">
      <c r="A9" s="554">
        <f t="shared" si="1"/>
        <v>8</v>
      </c>
      <c r="B9" s="11">
        <v>45742</v>
      </c>
      <c r="C9" s="10" t="s">
        <v>996</v>
      </c>
      <c r="D9" s="82" t="s">
        <v>25</v>
      </c>
      <c r="E9" s="41">
        <v>45000</v>
      </c>
      <c r="F9" s="41"/>
      <c r="G9" s="41">
        <f t="shared" si="2"/>
        <v>45000</v>
      </c>
      <c r="H9" s="15">
        <v>630</v>
      </c>
      <c r="I9" s="553">
        <f t="shared" si="0"/>
        <v>28350000</v>
      </c>
      <c r="J9" s="552" t="s">
        <v>204</v>
      </c>
      <c r="K9" s="121"/>
      <c r="L9" s="554"/>
      <c r="M9" s="15">
        <v>100000000</v>
      </c>
      <c r="N9" s="11">
        <v>45751</v>
      </c>
      <c r="O9" s="10" t="s">
        <v>481</v>
      </c>
    </row>
    <row r="10" spans="1:15" x14ac:dyDescent="0.25">
      <c r="A10" s="558">
        <f t="shared" si="1"/>
        <v>9</v>
      </c>
      <c r="B10" s="11">
        <v>45743</v>
      </c>
      <c r="C10" s="10" t="s">
        <v>169</v>
      </c>
      <c r="D10" s="82" t="s">
        <v>25</v>
      </c>
      <c r="E10" s="41">
        <v>45000</v>
      </c>
      <c r="F10" s="41"/>
      <c r="G10" s="41">
        <f t="shared" si="2"/>
        <v>45000</v>
      </c>
      <c r="H10" s="15">
        <v>630</v>
      </c>
      <c r="I10" s="557">
        <f t="shared" si="0"/>
        <v>28350000</v>
      </c>
      <c r="J10" s="556" t="s">
        <v>204</v>
      </c>
      <c r="K10" s="121"/>
      <c r="L10" s="558"/>
      <c r="M10" s="15">
        <v>50000000</v>
      </c>
      <c r="N10" s="11">
        <v>45751</v>
      </c>
      <c r="O10" s="10" t="s">
        <v>481</v>
      </c>
    </row>
    <row r="11" spans="1:15" x14ac:dyDescent="0.25">
      <c r="A11" s="558">
        <f t="shared" si="1"/>
        <v>10</v>
      </c>
      <c r="B11" s="11">
        <v>45743</v>
      </c>
      <c r="C11" s="10" t="s">
        <v>798</v>
      </c>
      <c r="D11" s="82" t="s">
        <v>25</v>
      </c>
      <c r="E11" s="41">
        <v>52500</v>
      </c>
      <c r="F11" s="41"/>
      <c r="G11" s="41">
        <f t="shared" si="2"/>
        <v>52500</v>
      </c>
      <c r="H11" s="15">
        <v>630</v>
      </c>
      <c r="I11" s="557">
        <f t="shared" si="0"/>
        <v>33075000</v>
      </c>
      <c r="J11" s="556" t="s">
        <v>204</v>
      </c>
      <c r="K11" s="121"/>
      <c r="L11" s="558"/>
      <c r="M11" s="15">
        <v>13000000</v>
      </c>
      <c r="N11" s="11">
        <v>45755</v>
      </c>
      <c r="O11" s="10" t="s">
        <v>917</v>
      </c>
    </row>
    <row r="12" spans="1:15" x14ac:dyDescent="0.25">
      <c r="A12" s="558">
        <f t="shared" si="1"/>
        <v>11</v>
      </c>
      <c r="B12" s="11">
        <v>45743</v>
      </c>
      <c r="C12" s="10" t="s">
        <v>1155</v>
      </c>
      <c r="D12" s="82" t="s">
        <v>25</v>
      </c>
      <c r="E12" s="41">
        <v>45000</v>
      </c>
      <c r="F12" s="41"/>
      <c r="G12" s="41">
        <f t="shared" si="2"/>
        <v>45000</v>
      </c>
      <c r="H12" s="15">
        <v>630</v>
      </c>
      <c r="I12" s="557">
        <f t="shared" si="0"/>
        <v>28350000</v>
      </c>
      <c r="J12" s="556" t="s">
        <v>204</v>
      </c>
      <c r="K12" s="121"/>
      <c r="L12" s="558"/>
      <c r="M12" s="15">
        <v>200000000</v>
      </c>
      <c r="N12" s="11">
        <v>45757</v>
      </c>
      <c r="O12" s="10" t="s">
        <v>1202</v>
      </c>
    </row>
    <row r="13" spans="1:15" x14ac:dyDescent="0.25">
      <c r="A13" s="558">
        <f t="shared" si="1"/>
        <v>12</v>
      </c>
      <c r="B13" s="11">
        <v>45743</v>
      </c>
      <c r="C13" s="10" t="s">
        <v>1156</v>
      </c>
      <c r="D13" s="82" t="s">
        <v>25</v>
      </c>
      <c r="E13" s="41">
        <v>45000</v>
      </c>
      <c r="F13" s="41"/>
      <c r="G13" s="41">
        <f t="shared" si="2"/>
        <v>45000</v>
      </c>
      <c r="H13" s="15">
        <v>630</v>
      </c>
      <c r="I13" s="557">
        <f t="shared" si="0"/>
        <v>28350000</v>
      </c>
      <c r="J13" s="556" t="s">
        <v>204</v>
      </c>
      <c r="K13" s="121"/>
      <c r="L13" s="558"/>
      <c r="M13" s="15">
        <v>99000000</v>
      </c>
      <c r="N13" s="11">
        <v>45757</v>
      </c>
      <c r="O13" s="10" t="s">
        <v>504</v>
      </c>
    </row>
    <row r="14" spans="1:15" x14ac:dyDescent="0.25">
      <c r="A14" s="558">
        <f t="shared" si="1"/>
        <v>13</v>
      </c>
      <c r="B14" s="11">
        <v>45743</v>
      </c>
      <c r="C14" s="10" t="s">
        <v>1157</v>
      </c>
      <c r="D14" s="82" t="s">
        <v>25</v>
      </c>
      <c r="E14" s="41">
        <v>45000</v>
      </c>
      <c r="F14" s="41"/>
      <c r="G14" s="41">
        <f t="shared" si="2"/>
        <v>45000</v>
      </c>
      <c r="H14" s="15">
        <v>630</v>
      </c>
      <c r="I14" s="557">
        <f t="shared" si="0"/>
        <v>28350000</v>
      </c>
      <c r="J14" s="556" t="s">
        <v>204</v>
      </c>
      <c r="K14" s="121"/>
      <c r="L14" s="558"/>
      <c r="M14" s="15">
        <v>26000000</v>
      </c>
      <c r="N14" s="11">
        <v>45757</v>
      </c>
      <c r="O14" s="10" t="s">
        <v>504</v>
      </c>
    </row>
    <row r="15" spans="1:15" x14ac:dyDescent="0.25">
      <c r="A15" s="558">
        <f t="shared" si="1"/>
        <v>14</v>
      </c>
      <c r="B15" s="11">
        <v>45743</v>
      </c>
      <c r="C15" s="10" t="s">
        <v>954</v>
      </c>
      <c r="D15" s="82" t="s">
        <v>25</v>
      </c>
      <c r="E15" s="41">
        <v>45000</v>
      </c>
      <c r="F15" s="41"/>
      <c r="G15" s="41">
        <f t="shared" si="2"/>
        <v>45000</v>
      </c>
      <c r="H15" s="15">
        <v>630</v>
      </c>
      <c r="I15" s="557">
        <f t="shared" si="0"/>
        <v>28350000</v>
      </c>
      <c r="J15" s="556" t="s">
        <v>741</v>
      </c>
      <c r="K15" s="121"/>
      <c r="L15" s="558"/>
      <c r="M15" s="15">
        <v>9560000</v>
      </c>
      <c r="N15" s="11">
        <v>45757</v>
      </c>
      <c r="O15" s="10" t="s">
        <v>481</v>
      </c>
    </row>
    <row r="16" spans="1:15" x14ac:dyDescent="0.25">
      <c r="A16" s="558">
        <f t="shared" si="1"/>
        <v>15</v>
      </c>
      <c r="B16" s="11">
        <v>45743</v>
      </c>
      <c r="C16" s="10" t="s">
        <v>1158</v>
      </c>
      <c r="D16" s="82" t="s">
        <v>25</v>
      </c>
      <c r="E16" s="41">
        <v>45000</v>
      </c>
      <c r="F16" s="41"/>
      <c r="G16" s="41">
        <f t="shared" si="2"/>
        <v>45000</v>
      </c>
      <c r="H16" s="15">
        <v>630</v>
      </c>
      <c r="I16" s="557">
        <f t="shared" si="0"/>
        <v>28350000</v>
      </c>
      <c r="J16" s="556" t="s">
        <v>741</v>
      </c>
      <c r="K16" s="121"/>
      <c r="L16" s="558"/>
      <c r="M16" s="15">
        <v>28065000</v>
      </c>
      <c r="N16" s="11">
        <v>45757</v>
      </c>
      <c r="O16" s="10" t="s">
        <v>481</v>
      </c>
    </row>
    <row r="17" spans="1:15" x14ac:dyDescent="0.25">
      <c r="A17" s="558">
        <f t="shared" si="1"/>
        <v>16</v>
      </c>
      <c r="B17" s="11">
        <v>45743</v>
      </c>
      <c r="C17" s="10" t="s">
        <v>1159</v>
      </c>
      <c r="D17" s="82" t="s">
        <v>25</v>
      </c>
      <c r="E17" s="41">
        <v>45000</v>
      </c>
      <c r="F17" s="41"/>
      <c r="G17" s="41">
        <f t="shared" si="2"/>
        <v>45000</v>
      </c>
      <c r="H17" s="15">
        <v>630</v>
      </c>
      <c r="I17" s="557">
        <f t="shared" si="0"/>
        <v>28350000</v>
      </c>
      <c r="J17" s="556" t="s">
        <v>741</v>
      </c>
      <c r="K17" s="121"/>
      <c r="L17" s="558"/>
      <c r="M17" s="15">
        <v>29850000</v>
      </c>
      <c r="N17" s="11">
        <v>45758</v>
      </c>
      <c r="O17" s="10" t="s">
        <v>504</v>
      </c>
    </row>
    <row r="18" spans="1:15" x14ac:dyDescent="0.25">
      <c r="A18" s="558">
        <f t="shared" si="1"/>
        <v>17</v>
      </c>
      <c r="B18" s="11">
        <v>45743</v>
      </c>
      <c r="C18" s="10" t="s">
        <v>955</v>
      </c>
      <c r="D18" s="82" t="s">
        <v>25</v>
      </c>
      <c r="E18" s="41">
        <v>45000</v>
      </c>
      <c r="F18" s="41"/>
      <c r="G18" s="41">
        <f t="shared" si="2"/>
        <v>45000</v>
      </c>
      <c r="H18" s="15">
        <v>630</v>
      </c>
      <c r="I18" s="557">
        <f t="shared" si="0"/>
        <v>28350000</v>
      </c>
      <c r="J18" s="556" t="s">
        <v>741</v>
      </c>
      <c r="K18" s="121"/>
      <c r="L18" s="558"/>
      <c r="M18" s="15">
        <v>26000000</v>
      </c>
      <c r="N18" s="11">
        <v>45758</v>
      </c>
      <c r="O18" s="10" t="s">
        <v>1216</v>
      </c>
    </row>
    <row r="19" spans="1:15" x14ac:dyDescent="0.25">
      <c r="A19" s="558">
        <f t="shared" si="1"/>
        <v>18</v>
      </c>
      <c r="B19" s="11">
        <v>45743</v>
      </c>
      <c r="C19" s="10" t="s">
        <v>956</v>
      </c>
      <c r="D19" s="82" t="s">
        <v>25</v>
      </c>
      <c r="E19" s="41">
        <v>45000</v>
      </c>
      <c r="F19" s="41"/>
      <c r="G19" s="41">
        <f t="shared" si="2"/>
        <v>45000</v>
      </c>
      <c r="H19" s="15">
        <v>630</v>
      </c>
      <c r="I19" s="557">
        <f t="shared" si="0"/>
        <v>28350000</v>
      </c>
      <c r="J19" s="556" t="s">
        <v>741</v>
      </c>
      <c r="K19" s="121"/>
      <c r="L19" s="558"/>
      <c r="M19" s="15">
        <v>8736000</v>
      </c>
      <c r="N19" s="11">
        <v>45758</v>
      </c>
      <c r="O19" s="10" t="s">
        <v>1017</v>
      </c>
    </row>
    <row r="20" spans="1:15" x14ac:dyDescent="0.25">
      <c r="A20" s="558">
        <f t="shared" si="1"/>
        <v>19</v>
      </c>
      <c r="B20" s="11">
        <v>45738</v>
      </c>
      <c r="C20" s="10" t="s">
        <v>1132</v>
      </c>
      <c r="D20" s="83" t="s">
        <v>27</v>
      </c>
      <c r="E20" s="41">
        <v>45000</v>
      </c>
      <c r="F20" s="41">
        <v>100</v>
      </c>
      <c r="G20" s="41">
        <f t="shared" ref="G20:G82" si="3">E20-F20</f>
        <v>44900</v>
      </c>
      <c r="H20" s="15">
        <v>625</v>
      </c>
      <c r="I20" s="547">
        <f t="shared" ref="I20:I82" si="4">G20*H20</f>
        <v>28062500</v>
      </c>
      <c r="J20" s="546" t="s">
        <v>204</v>
      </c>
      <c r="K20" s="121"/>
      <c r="L20" s="548"/>
      <c r="M20" s="15">
        <v>20000000</v>
      </c>
      <c r="N20" s="11">
        <v>45758</v>
      </c>
      <c r="O20" s="10" t="s">
        <v>1017</v>
      </c>
    </row>
    <row r="21" spans="1:15" x14ac:dyDescent="0.25">
      <c r="A21" s="554">
        <f t="shared" si="1"/>
        <v>20</v>
      </c>
      <c r="B21" s="11">
        <v>45738</v>
      </c>
      <c r="C21" s="10" t="s">
        <v>1133</v>
      </c>
      <c r="D21" s="83" t="s">
        <v>27</v>
      </c>
      <c r="E21" s="41">
        <v>45000</v>
      </c>
      <c r="F21" s="41">
        <v>100</v>
      </c>
      <c r="G21" s="41">
        <f t="shared" si="3"/>
        <v>44900</v>
      </c>
      <c r="H21" s="15">
        <v>625</v>
      </c>
      <c r="I21" s="547">
        <f t="shared" si="4"/>
        <v>28062500</v>
      </c>
      <c r="J21" s="546" t="s">
        <v>204</v>
      </c>
      <c r="K21" s="121"/>
      <c r="L21" s="548"/>
      <c r="M21" s="15">
        <v>45500000</v>
      </c>
      <c r="N21" s="11">
        <v>45765</v>
      </c>
      <c r="O21" s="10" t="s">
        <v>504</v>
      </c>
    </row>
    <row r="22" spans="1:15" x14ac:dyDescent="0.25">
      <c r="A22" s="554">
        <f t="shared" si="1"/>
        <v>21</v>
      </c>
      <c r="B22" s="11">
        <v>45738</v>
      </c>
      <c r="C22" s="10" t="s">
        <v>1134</v>
      </c>
      <c r="D22" s="83" t="s">
        <v>27</v>
      </c>
      <c r="E22" s="41">
        <v>45000</v>
      </c>
      <c r="F22" s="41">
        <v>100</v>
      </c>
      <c r="G22" s="41">
        <f t="shared" si="3"/>
        <v>44900</v>
      </c>
      <c r="H22" s="15">
        <v>625</v>
      </c>
      <c r="I22" s="547">
        <f t="shared" si="4"/>
        <v>28062500</v>
      </c>
      <c r="J22" s="546" t="s">
        <v>204</v>
      </c>
      <c r="K22" s="121"/>
      <c r="L22" s="548"/>
      <c r="M22" s="15">
        <v>28575000</v>
      </c>
      <c r="N22" s="46">
        <v>45765</v>
      </c>
      <c r="O22" s="10" t="s">
        <v>167</v>
      </c>
    </row>
    <row r="23" spans="1:15" x14ac:dyDescent="0.25">
      <c r="A23" s="554">
        <f t="shared" si="1"/>
        <v>22</v>
      </c>
      <c r="B23" s="11">
        <v>45738</v>
      </c>
      <c r="C23" s="10" t="s">
        <v>1135</v>
      </c>
      <c r="D23" s="83" t="s">
        <v>27</v>
      </c>
      <c r="E23" s="41">
        <v>45000</v>
      </c>
      <c r="F23" s="41">
        <v>100</v>
      </c>
      <c r="G23" s="41">
        <f t="shared" si="3"/>
        <v>44900</v>
      </c>
      <c r="H23" s="15">
        <v>625</v>
      </c>
      <c r="I23" s="547">
        <f t="shared" si="4"/>
        <v>28062500</v>
      </c>
      <c r="J23" s="546" t="s">
        <v>1018</v>
      </c>
      <c r="K23" s="121"/>
      <c r="L23" s="548"/>
      <c r="M23" s="15">
        <v>27125000</v>
      </c>
      <c r="N23" s="11">
        <v>45765</v>
      </c>
      <c r="O23" s="10" t="s">
        <v>482</v>
      </c>
    </row>
    <row r="24" spans="1:15" x14ac:dyDescent="0.25">
      <c r="A24" s="554">
        <f t="shared" si="1"/>
        <v>23</v>
      </c>
      <c r="B24" s="11">
        <v>45738</v>
      </c>
      <c r="C24" s="10" t="s">
        <v>1136</v>
      </c>
      <c r="D24" s="83" t="s">
        <v>27</v>
      </c>
      <c r="E24" s="41">
        <v>45000</v>
      </c>
      <c r="F24" s="41">
        <v>100</v>
      </c>
      <c r="G24" s="41">
        <f t="shared" si="3"/>
        <v>44900</v>
      </c>
      <c r="H24" s="15">
        <v>625</v>
      </c>
      <c r="I24" s="547">
        <f t="shared" si="4"/>
        <v>28062500</v>
      </c>
      <c r="J24" s="546" t="s">
        <v>814</v>
      </c>
      <c r="K24" s="121"/>
      <c r="L24" s="548"/>
      <c r="M24" s="15">
        <v>100000000</v>
      </c>
      <c r="N24" s="11">
        <v>45765</v>
      </c>
      <c r="O24" s="10" t="s">
        <v>481</v>
      </c>
    </row>
    <row r="25" spans="1:15" x14ac:dyDescent="0.25">
      <c r="A25" s="554">
        <f t="shared" si="1"/>
        <v>24</v>
      </c>
      <c r="B25" s="11">
        <v>45738</v>
      </c>
      <c r="C25" s="10" t="s">
        <v>1137</v>
      </c>
      <c r="D25" s="83" t="s">
        <v>27</v>
      </c>
      <c r="E25" s="41">
        <v>45000</v>
      </c>
      <c r="F25" s="41">
        <v>100</v>
      </c>
      <c r="G25" s="41">
        <f t="shared" si="3"/>
        <v>44900</v>
      </c>
      <c r="H25" s="15">
        <v>625</v>
      </c>
      <c r="I25" s="547">
        <f t="shared" si="4"/>
        <v>28062500</v>
      </c>
      <c r="J25" s="546" t="s">
        <v>1018</v>
      </c>
      <c r="K25" s="121"/>
      <c r="L25" s="548"/>
      <c r="M25" s="15">
        <v>100000000</v>
      </c>
      <c r="N25" s="11">
        <v>45765</v>
      </c>
      <c r="O25" s="10" t="s">
        <v>482</v>
      </c>
    </row>
    <row r="26" spans="1:15" x14ac:dyDescent="0.25">
      <c r="A26" s="554">
        <f t="shared" si="1"/>
        <v>25</v>
      </c>
      <c r="B26" s="11">
        <v>45738</v>
      </c>
      <c r="C26" s="10" t="s">
        <v>1138</v>
      </c>
      <c r="D26" s="83" t="s">
        <v>27</v>
      </c>
      <c r="E26" s="41">
        <v>45000</v>
      </c>
      <c r="F26" s="41">
        <v>100</v>
      </c>
      <c r="G26" s="41">
        <f t="shared" si="3"/>
        <v>44900</v>
      </c>
      <c r="H26" s="15">
        <v>625</v>
      </c>
      <c r="I26" s="547">
        <f t="shared" si="4"/>
        <v>28062500</v>
      </c>
      <c r="J26" s="546" t="s">
        <v>1163</v>
      </c>
      <c r="K26" s="121"/>
      <c r="L26" s="548"/>
      <c r="M26" s="15">
        <v>100000000</v>
      </c>
      <c r="N26" s="11">
        <v>45765</v>
      </c>
      <c r="O26" s="10" t="s">
        <v>481</v>
      </c>
    </row>
    <row r="27" spans="1:15" x14ac:dyDescent="0.25">
      <c r="A27" s="554">
        <f t="shared" si="1"/>
        <v>26</v>
      </c>
      <c r="B27" s="11">
        <v>45738</v>
      </c>
      <c r="C27" s="10" t="s">
        <v>898</v>
      </c>
      <c r="D27" s="83" t="s">
        <v>27</v>
      </c>
      <c r="E27" s="41">
        <v>45000</v>
      </c>
      <c r="F27" s="41">
        <v>100</v>
      </c>
      <c r="G27" s="41">
        <f t="shared" si="3"/>
        <v>44900</v>
      </c>
      <c r="H27" s="15">
        <v>625</v>
      </c>
      <c r="I27" s="547">
        <f t="shared" si="4"/>
        <v>28062500</v>
      </c>
      <c r="J27" s="546" t="s">
        <v>204</v>
      </c>
      <c r="K27" s="121"/>
      <c r="L27" s="548"/>
      <c r="M27" s="15">
        <v>2025000</v>
      </c>
      <c r="N27" s="11">
        <v>45769</v>
      </c>
      <c r="O27" s="10" t="s">
        <v>1266</v>
      </c>
    </row>
    <row r="28" spans="1:15" x14ac:dyDescent="0.25">
      <c r="A28" s="578">
        <f t="shared" si="1"/>
        <v>27</v>
      </c>
      <c r="B28" s="11">
        <v>45738</v>
      </c>
      <c r="C28" s="10" t="s">
        <v>1139</v>
      </c>
      <c r="D28" s="83" t="s">
        <v>27</v>
      </c>
      <c r="E28" s="41">
        <v>45000</v>
      </c>
      <c r="F28" s="41">
        <v>100</v>
      </c>
      <c r="G28" s="41">
        <f t="shared" si="3"/>
        <v>44900</v>
      </c>
      <c r="H28" s="15">
        <v>625</v>
      </c>
      <c r="I28" s="547">
        <f t="shared" si="4"/>
        <v>28062500</v>
      </c>
      <c r="J28" s="546" t="s">
        <v>1194</v>
      </c>
      <c r="K28" s="121"/>
      <c r="L28" s="548"/>
      <c r="M28" s="15">
        <v>2025000</v>
      </c>
      <c r="N28" s="11">
        <v>45769</v>
      </c>
      <c r="O28" s="10" t="s">
        <v>1267</v>
      </c>
    </row>
    <row r="29" spans="1:15" x14ac:dyDescent="0.25">
      <c r="A29" s="578">
        <f t="shared" si="1"/>
        <v>28</v>
      </c>
      <c r="B29" s="11">
        <v>45742</v>
      </c>
      <c r="C29" t="s">
        <v>1149</v>
      </c>
      <c r="D29" s="82" t="s">
        <v>25</v>
      </c>
      <c r="E29" s="41">
        <v>45000</v>
      </c>
      <c r="F29" s="41">
        <v>100</v>
      </c>
      <c r="G29" s="41">
        <f t="shared" si="3"/>
        <v>44900</v>
      </c>
      <c r="H29" s="15">
        <v>630</v>
      </c>
      <c r="I29" s="550">
        <f t="shared" si="4"/>
        <v>28287000</v>
      </c>
      <c r="J29" s="549" t="s">
        <v>204</v>
      </c>
      <c r="K29" s="121"/>
      <c r="L29" s="551"/>
      <c r="M29" s="15">
        <v>100000000</v>
      </c>
      <c r="N29" s="11">
        <v>45772</v>
      </c>
      <c r="O29" s="10" t="s">
        <v>482</v>
      </c>
    </row>
    <row r="30" spans="1:15" x14ac:dyDescent="0.25">
      <c r="A30" s="578">
        <f t="shared" si="1"/>
        <v>29</v>
      </c>
      <c r="B30" s="11">
        <v>45742</v>
      </c>
      <c r="C30" t="s">
        <v>1150</v>
      </c>
      <c r="D30" s="82" t="s">
        <v>25</v>
      </c>
      <c r="E30" s="41">
        <v>45000</v>
      </c>
      <c r="F30" s="41">
        <v>100</v>
      </c>
      <c r="G30" s="41">
        <f t="shared" si="3"/>
        <v>44900</v>
      </c>
      <c r="H30" s="15">
        <v>630</v>
      </c>
      <c r="I30" s="550">
        <f t="shared" si="4"/>
        <v>28287000</v>
      </c>
      <c r="J30" s="549" t="s">
        <v>529</v>
      </c>
      <c r="K30" s="121"/>
      <c r="L30" s="551"/>
      <c r="M30" s="15">
        <v>27450000</v>
      </c>
      <c r="N30" s="11">
        <v>45772</v>
      </c>
      <c r="O30" s="10" t="s">
        <v>482</v>
      </c>
    </row>
    <row r="31" spans="1:15" x14ac:dyDescent="0.25">
      <c r="A31" s="578">
        <f t="shared" si="1"/>
        <v>30</v>
      </c>
      <c r="B31" s="11">
        <v>45742</v>
      </c>
      <c r="C31" t="s">
        <v>1151</v>
      </c>
      <c r="D31" s="82" t="s">
        <v>25</v>
      </c>
      <c r="E31" s="41">
        <v>45000</v>
      </c>
      <c r="F31" s="41">
        <v>100</v>
      </c>
      <c r="G31" s="41">
        <f t="shared" si="3"/>
        <v>44900</v>
      </c>
      <c r="H31" s="15">
        <v>630</v>
      </c>
      <c r="I31" s="550">
        <f t="shared" si="4"/>
        <v>28287000</v>
      </c>
      <c r="J31" s="549" t="s">
        <v>204</v>
      </c>
      <c r="K31" s="121"/>
      <c r="L31" s="551"/>
      <c r="M31" s="15">
        <v>50000000</v>
      </c>
      <c r="N31" s="11">
        <v>45772</v>
      </c>
      <c r="O31" s="10" t="s">
        <v>481</v>
      </c>
    </row>
    <row r="32" spans="1:15" x14ac:dyDescent="0.25">
      <c r="A32" s="578">
        <f t="shared" si="1"/>
        <v>31</v>
      </c>
      <c r="B32" s="11">
        <v>45742</v>
      </c>
      <c r="C32" t="s">
        <v>1152</v>
      </c>
      <c r="D32" s="82" t="s">
        <v>25</v>
      </c>
      <c r="E32" s="41">
        <v>45000</v>
      </c>
      <c r="F32" s="41">
        <v>100</v>
      </c>
      <c r="G32" s="41">
        <f t="shared" si="3"/>
        <v>44900</v>
      </c>
      <c r="H32" s="15">
        <v>630</v>
      </c>
      <c r="I32" s="550">
        <f t="shared" si="4"/>
        <v>28287000</v>
      </c>
      <c r="J32" s="549" t="s">
        <v>204</v>
      </c>
      <c r="K32" s="121"/>
      <c r="L32" s="551"/>
      <c r="M32" s="15">
        <v>30000000</v>
      </c>
      <c r="N32" s="11">
        <v>45772</v>
      </c>
      <c r="O32" s="10" t="s">
        <v>1277</v>
      </c>
    </row>
    <row r="33" spans="1:15" x14ac:dyDescent="0.25">
      <c r="A33" s="578">
        <f t="shared" si="1"/>
        <v>32</v>
      </c>
      <c r="B33" s="567">
        <v>45742</v>
      </c>
      <c r="C33" t="s">
        <v>850</v>
      </c>
      <c r="D33" s="568" t="s">
        <v>25</v>
      </c>
      <c r="E33" s="569">
        <v>45000</v>
      </c>
      <c r="F33" s="569">
        <v>100</v>
      </c>
      <c r="G33" s="569">
        <f t="shared" si="3"/>
        <v>44900</v>
      </c>
      <c r="H33" s="66">
        <v>630</v>
      </c>
      <c r="I33" s="565">
        <f t="shared" si="4"/>
        <v>28287000</v>
      </c>
      <c r="J33" s="564" t="s">
        <v>204</v>
      </c>
      <c r="K33" s="570"/>
      <c r="L33" s="563"/>
      <c r="M33" s="66">
        <v>82700000</v>
      </c>
      <c r="N33" s="567">
        <v>45772</v>
      </c>
      <c r="O33" s="351" t="s">
        <v>504</v>
      </c>
    </row>
    <row r="34" spans="1:15" x14ac:dyDescent="0.25">
      <c r="A34" s="578">
        <f t="shared" si="1"/>
        <v>33</v>
      </c>
      <c r="B34" s="11">
        <v>45748</v>
      </c>
      <c r="C34" s="10" t="s">
        <v>166</v>
      </c>
      <c r="D34" s="568" t="s">
        <v>25</v>
      </c>
      <c r="E34" s="569">
        <v>45000</v>
      </c>
      <c r="F34" s="41"/>
      <c r="G34" s="569">
        <f t="shared" si="3"/>
        <v>45000</v>
      </c>
      <c r="H34" s="66">
        <v>630</v>
      </c>
      <c r="I34" s="565">
        <f t="shared" si="4"/>
        <v>28350000</v>
      </c>
      <c r="J34" s="560" t="s">
        <v>1145</v>
      </c>
      <c r="K34" s="121"/>
      <c r="L34" s="562"/>
      <c r="M34" s="15">
        <v>32550000</v>
      </c>
      <c r="N34" s="11">
        <v>45772</v>
      </c>
      <c r="O34" s="10" t="s">
        <v>917</v>
      </c>
    </row>
    <row r="35" spans="1:15" x14ac:dyDescent="0.25">
      <c r="A35" s="578">
        <f t="shared" si="1"/>
        <v>34</v>
      </c>
      <c r="B35" s="11">
        <v>45748</v>
      </c>
      <c r="C35" s="10" t="s">
        <v>665</v>
      </c>
      <c r="D35" s="82" t="s">
        <v>25</v>
      </c>
      <c r="E35" s="41">
        <v>45000</v>
      </c>
      <c r="F35" s="41"/>
      <c r="G35" s="41">
        <f t="shared" si="3"/>
        <v>45000</v>
      </c>
      <c r="H35" s="15">
        <v>630</v>
      </c>
      <c r="I35" s="561">
        <f t="shared" si="4"/>
        <v>28350000</v>
      </c>
      <c r="J35" s="560" t="s">
        <v>1145</v>
      </c>
      <c r="K35" s="121"/>
      <c r="L35" s="562"/>
      <c r="M35" s="15"/>
      <c r="N35" s="11"/>
      <c r="O35" s="10"/>
    </row>
    <row r="36" spans="1:15" x14ac:dyDescent="0.25">
      <c r="A36" s="578">
        <f t="shared" si="1"/>
        <v>35</v>
      </c>
      <c r="B36" s="11">
        <v>45751</v>
      </c>
      <c r="C36" s="10" t="s">
        <v>1176</v>
      </c>
      <c r="D36" s="82" t="s">
        <v>25</v>
      </c>
      <c r="E36" s="41">
        <v>45000</v>
      </c>
      <c r="F36" s="41">
        <v>300</v>
      </c>
      <c r="G36" s="41">
        <f t="shared" si="3"/>
        <v>44700</v>
      </c>
      <c r="H36" s="15">
        <v>630</v>
      </c>
      <c r="I36" s="573">
        <f t="shared" si="4"/>
        <v>28161000</v>
      </c>
      <c r="J36" s="572" t="s">
        <v>1185</v>
      </c>
      <c r="K36" s="121"/>
      <c r="L36" s="574"/>
      <c r="M36" s="15"/>
      <c r="N36" s="11"/>
      <c r="O36" s="10"/>
    </row>
    <row r="37" spans="1:15" x14ac:dyDescent="0.25">
      <c r="A37" s="578">
        <f t="shared" si="1"/>
        <v>36</v>
      </c>
      <c r="B37" s="11">
        <v>45751</v>
      </c>
      <c r="C37" s="10" t="s">
        <v>1177</v>
      </c>
      <c r="D37" s="82" t="s">
        <v>25</v>
      </c>
      <c r="E37" s="41">
        <v>45000</v>
      </c>
      <c r="F37" s="41"/>
      <c r="G37" s="41">
        <f t="shared" si="3"/>
        <v>45000</v>
      </c>
      <c r="H37" s="15">
        <v>630</v>
      </c>
      <c r="I37" s="573">
        <f t="shared" si="4"/>
        <v>28350000</v>
      </c>
      <c r="J37" s="572" t="s">
        <v>1194</v>
      </c>
      <c r="K37" s="121"/>
      <c r="L37" s="574"/>
      <c r="M37" s="15"/>
      <c r="N37" s="11"/>
      <c r="O37" s="10"/>
    </row>
    <row r="38" spans="1:15" x14ac:dyDescent="0.25">
      <c r="A38" s="578">
        <f t="shared" si="1"/>
        <v>37</v>
      </c>
      <c r="B38" s="11">
        <v>45751</v>
      </c>
      <c r="C38" s="10" t="s">
        <v>1178</v>
      </c>
      <c r="D38" s="82" t="s">
        <v>25</v>
      </c>
      <c r="E38" s="41">
        <v>45000</v>
      </c>
      <c r="F38" s="41">
        <v>250</v>
      </c>
      <c r="G38" s="41">
        <f t="shared" si="3"/>
        <v>44750</v>
      </c>
      <c r="H38" s="15">
        <v>630</v>
      </c>
      <c r="I38" s="573">
        <f t="shared" si="4"/>
        <v>28192500</v>
      </c>
      <c r="J38" s="572" t="s">
        <v>204</v>
      </c>
      <c r="K38" s="121"/>
      <c r="L38" s="574"/>
      <c r="M38" s="15"/>
      <c r="N38" s="11"/>
      <c r="O38" s="10"/>
    </row>
    <row r="39" spans="1:15" x14ac:dyDescent="0.25">
      <c r="A39" s="578">
        <f t="shared" si="1"/>
        <v>38</v>
      </c>
      <c r="B39" s="11">
        <v>45751</v>
      </c>
      <c r="C39" s="10" t="s">
        <v>1180</v>
      </c>
      <c r="D39" s="82" t="s">
        <v>25</v>
      </c>
      <c r="E39" s="41">
        <v>45000</v>
      </c>
      <c r="F39" s="41"/>
      <c r="G39" s="41">
        <f t="shared" si="3"/>
        <v>45000</v>
      </c>
      <c r="H39" s="15">
        <v>630</v>
      </c>
      <c r="I39" s="573">
        <f t="shared" si="4"/>
        <v>28350000</v>
      </c>
      <c r="J39" s="572" t="s">
        <v>1145</v>
      </c>
      <c r="K39" s="121"/>
      <c r="L39" s="574"/>
      <c r="M39" s="15"/>
      <c r="N39" s="11"/>
      <c r="O39" s="10"/>
    </row>
    <row r="40" spans="1:15" x14ac:dyDescent="0.25">
      <c r="A40" s="578">
        <f t="shared" si="1"/>
        <v>39</v>
      </c>
      <c r="B40" s="11">
        <v>45751</v>
      </c>
      <c r="C40" s="10" t="s">
        <v>1181</v>
      </c>
      <c r="D40" s="82" t="s">
        <v>25</v>
      </c>
      <c r="E40" s="41">
        <v>45000</v>
      </c>
      <c r="F40" s="41">
        <v>320</v>
      </c>
      <c r="G40" s="41">
        <f t="shared" si="3"/>
        <v>44680</v>
      </c>
      <c r="H40" s="15">
        <v>630</v>
      </c>
      <c r="I40" s="573">
        <f t="shared" si="4"/>
        <v>28148400</v>
      </c>
      <c r="J40" s="572" t="s">
        <v>1145</v>
      </c>
      <c r="K40" s="121"/>
      <c r="L40" s="574"/>
      <c r="M40" s="15"/>
      <c r="N40" s="11"/>
      <c r="O40" s="10"/>
    </row>
    <row r="41" spans="1:15" x14ac:dyDescent="0.25">
      <c r="A41" s="578">
        <f t="shared" si="1"/>
        <v>40</v>
      </c>
      <c r="B41" s="11">
        <v>45751</v>
      </c>
      <c r="C41" s="10" t="s">
        <v>1182</v>
      </c>
      <c r="D41" s="82" t="s">
        <v>25</v>
      </c>
      <c r="E41" s="41">
        <v>45000</v>
      </c>
      <c r="F41" s="41"/>
      <c r="G41" s="41">
        <f t="shared" si="3"/>
        <v>45000</v>
      </c>
      <c r="H41" s="15">
        <v>630</v>
      </c>
      <c r="I41" s="573">
        <f t="shared" si="4"/>
        <v>28350000</v>
      </c>
      <c r="J41" s="572" t="s">
        <v>1145</v>
      </c>
      <c r="K41" s="121"/>
      <c r="L41" s="574"/>
      <c r="M41" s="15"/>
      <c r="N41" s="11"/>
      <c r="O41" s="10"/>
    </row>
    <row r="42" spans="1:15" x14ac:dyDescent="0.25">
      <c r="A42" s="578">
        <f t="shared" si="1"/>
        <v>41</v>
      </c>
      <c r="B42" s="11">
        <v>45751</v>
      </c>
      <c r="C42" s="10" t="s">
        <v>1183</v>
      </c>
      <c r="D42" s="82" t="s">
        <v>25</v>
      </c>
      <c r="E42" s="41">
        <v>45000</v>
      </c>
      <c r="F42" s="41">
        <v>300</v>
      </c>
      <c r="G42" s="41">
        <f t="shared" si="3"/>
        <v>44700</v>
      </c>
      <c r="H42" s="15">
        <v>630</v>
      </c>
      <c r="I42" s="573">
        <f t="shared" si="4"/>
        <v>28161000</v>
      </c>
      <c r="J42" s="572" t="s">
        <v>204</v>
      </c>
      <c r="K42" s="121"/>
      <c r="L42" s="574"/>
      <c r="M42" s="15"/>
      <c r="N42" s="11"/>
      <c r="O42" s="10"/>
    </row>
    <row r="43" spans="1:15" x14ac:dyDescent="0.25">
      <c r="A43" s="578">
        <f t="shared" si="1"/>
        <v>42</v>
      </c>
      <c r="B43" s="11">
        <v>45751</v>
      </c>
      <c r="C43" s="10" t="s">
        <v>1184</v>
      </c>
      <c r="D43" s="82" t="s">
        <v>25</v>
      </c>
      <c r="E43" s="41">
        <v>45000</v>
      </c>
      <c r="F43" s="41">
        <v>150</v>
      </c>
      <c r="G43" s="41">
        <f t="shared" si="3"/>
        <v>44850</v>
      </c>
      <c r="H43" s="15">
        <v>630</v>
      </c>
      <c r="I43" s="573">
        <f t="shared" si="4"/>
        <v>28255500</v>
      </c>
      <c r="J43" s="572" t="s">
        <v>204</v>
      </c>
      <c r="K43" s="121"/>
      <c r="L43" s="574"/>
      <c r="M43" s="15"/>
      <c r="N43" s="11"/>
      <c r="O43" s="10"/>
    </row>
    <row r="44" spans="1:15" x14ac:dyDescent="0.25">
      <c r="A44" s="587">
        <f t="shared" si="1"/>
        <v>43</v>
      </c>
      <c r="B44" s="11">
        <v>45758</v>
      </c>
      <c r="C44" t="s">
        <v>854</v>
      </c>
      <c r="D44" s="83" t="s">
        <v>27</v>
      </c>
      <c r="E44" s="41">
        <v>45000</v>
      </c>
      <c r="F44" s="41">
        <v>100</v>
      </c>
      <c r="G44" s="41">
        <f t="shared" si="3"/>
        <v>44900</v>
      </c>
      <c r="H44" s="15">
        <v>610</v>
      </c>
      <c r="I44" s="589">
        <f t="shared" si="4"/>
        <v>27389000</v>
      </c>
      <c r="J44" s="586" t="s">
        <v>529</v>
      </c>
      <c r="K44" s="121"/>
      <c r="L44" s="587"/>
      <c r="M44" s="15"/>
      <c r="N44" s="11"/>
      <c r="O44" s="10"/>
    </row>
    <row r="45" spans="1:15" x14ac:dyDescent="0.25">
      <c r="A45" s="587">
        <f t="shared" si="1"/>
        <v>44</v>
      </c>
      <c r="B45" s="11">
        <v>45758</v>
      </c>
      <c r="C45" t="s">
        <v>1207</v>
      </c>
      <c r="D45" s="83" t="s">
        <v>27</v>
      </c>
      <c r="E45" s="41">
        <v>45000</v>
      </c>
      <c r="F45" s="41">
        <v>100</v>
      </c>
      <c r="G45" s="41">
        <f t="shared" si="3"/>
        <v>44900</v>
      </c>
      <c r="H45" s="15">
        <v>610</v>
      </c>
      <c r="I45" s="599">
        <f t="shared" si="4"/>
        <v>27389000</v>
      </c>
      <c r="J45" s="586" t="s">
        <v>204</v>
      </c>
      <c r="K45" s="121"/>
      <c r="L45" s="587"/>
      <c r="M45" s="15"/>
      <c r="N45" s="11"/>
      <c r="O45" s="10"/>
    </row>
    <row r="46" spans="1:15" x14ac:dyDescent="0.25">
      <c r="A46" s="587">
        <f t="shared" si="1"/>
        <v>45</v>
      </c>
      <c r="B46" s="11">
        <v>45758</v>
      </c>
      <c r="C46" t="s">
        <v>1208</v>
      </c>
      <c r="D46" s="83" t="s">
        <v>27</v>
      </c>
      <c r="E46" s="41">
        <v>45000</v>
      </c>
      <c r="F46" s="41">
        <v>100</v>
      </c>
      <c r="G46" s="41">
        <f t="shared" si="3"/>
        <v>44900</v>
      </c>
      <c r="H46" s="15">
        <v>610</v>
      </c>
      <c r="I46" s="599">
        <f t="shared" si="4"/>
        <v>27389000</v>
      </c>
      <c r="J46" s="586" t="s">
        <v>204</v>
      </c>
      <c r="K46" s="121"/>
      <c r="L46" s="587"/>
      <c r="M46" s="15"/>
      <c r="N46" s="11"/>
      <c r="O46" s="10"/>
    </row>
    <row r="47" spans="1:15" x14ac:dyDescent="0.25">
      <c r="A47" s="587">
        <f t="shared" si="1"/>
        <v>46</v>
      </c>
      <c r="B47" s="11">
        <v>45758</v>
      </c>
      <c r="C47" t="s">
        <v>1209</v>
      </c>
      <c r="D47" s="83" t="s">
        <v>27</v>
      </c>
      <c r="E47" s="41">
        <v>45000</v>
      </c>
      <c r="F47" s="41">
        <v>100</v>
      </c>
      <c r="G47" s="41">
        <f t="shared" si="3"/>
        <v>44900</v>
      </c>
      <c r="H47" s="15">
        <v>610</v>
      </c>
      <c r="I47" s="599">
        <f t="shared" si="4"/>
        <v>27389000</v>
      </c>
      <c r="J47" s="586" t="s">
        <v>529</v>
      </c>
      <c r="K47" s="121"/>
      <c r="L47" s="587"/>
      <c r="M47" s="15"/>
      <c r="N47" s="11"/>
      <c r="O47" s="10"/>
    </row>
    <row r="48" spans="1:15" x14ac:dyDescent="0.25">
      <c r="A48" s="587">
        <f t="shared" si="1"/>
        <v>47</v>
      </c>
      <c r="B48" s="11">
        <v>45758</v>
      </c>
      <c r="C48" t="s">
        <v>783</v>
      </c>
      <c r="D48" s="83" t="s">
        <v>27</v>
      </c>
      <c r="E48" s="41">
        <v>45000</v>
      </c>
      <c r="F48" s="41">
        <v>100</v>
      </c>
      <c r="G48" s="41">
        <f t="shared" si="3"/>
        <v>44900</v>
      </c>
      <c r="H48" s="15">
        <v>610</v>
      </c>
      <c r="I48" s="599">
        <f t="shared" si="4"/>
        <v>27389000</v>
      </c>
      <c r="J48" s="586" t="s">
        <v>529</v>
      </c>
      <c r="K48" s="121"/>
      <c r="L48" s="587"/>
      <c r="M48" s="15"/>
      <c r="N48" s="11"/>
      <c r="O48" s="10"/>
    </row>
    <row r="49" spans="1:15" x14ac:dyDescent="0.25">
      <c r="A49" s="587">
        <f t="shared" si="1"/>
        <v>48</v>
      </c>
      <c r="B49" s="11">
        <v>45758</v>
      </c>
      <c r="C49" t="s">
        <v>802</v>
      </c>
      <c r="D49" s="83" t="s">
        <v>27</v>
      </c>
      <c r="E49" s="41">
        <v>45000</v>
      </c>
      <c r="F49" s="41">
        <v>100</v>
      </c>
      <c r="G49" s="41">
        <f t="shared" si="3"/>
        <v>44900</v>
      </c>
      <c r="H49" s="15">
        <v>610</v>
      </c>
      <c r="I49" s="599">
        <f t="shared" si="4"/>
        <v>27389000</v>
      </c>
      <c r="J49" s="586" t="s">
        <v>821</v>
      </c>
      <c r="K49" s="121"/>
      <c r="L49" s="587"/>
      <c r="M49" s="15"/>
      <c r="N49" s="11"/>
      <c r="O49" s="10"/>
    </row>
    <row r="50" spans="1:15" x14ac:dyDescent="0.25">
      <c r="A50" s="587">
        <f t="shared" si="1"/>
        <v>49</v>
      </c>
      <c r="B50" s="11">
        <v>45758</v>
      </c>
      <c r="C50" t="s">
        <v>1237</v>
      </c>
      <c r="D50" s="83" t="s">
        <v>27</v>
      </c>
      <c r="E50" s="41">
        <v>45000</v>
      </c>
      <c r="F50" s="41">
        <v>100</v>
      </c>
      <c r="G50" s="41">
        <f t="shared" si="3"/>
        <v>44900</v>
      </c>
      <c r="H50" s="15">
        <v>610</v>
      </c>
      <c r="I50" s="599">
        <f t="shared" si="4"/>
        <v>27389000</v>
      </c>
      <c r="J50" s="586" t="s">
        <v>1231</v>
      </c>
      <c r="K50" s="121"/>
      <c r="L50" s="587"/>
      <c r="M50" s="15"/>
      <c r="N50" s="11"/>
      <c r="O50" s="10"/>
    </row>
    <row r="51" spans="1:15" x14ac:dyDescent="0.25">
      <c r="A51" s="587">
        <f t="shared" si="1"/>
        <v>50</v>
      </c>
      <c r="B51" s="11">
        <v>45758</v>
      </c>
      <c r="C51" t="s">
        <v>1243</v>
      </c>
      <c r="D51" s="83" t="s">
        <v>27</v>
      </c>
      <c r="E51" s="41">
        <v>45000</v>
      </c>
      <c r="F51" s="41">
        <v>100</v>
      </c>
      <c r="G51" s="41">
        <f t="shared" si="3"/>
        <v>44900</v>
      </c>
      <c r="H51" s="15">
        <v>610</v>
      </c>
      <c r="I51" s="599">
        <f t="shared" si="4"/>
        <v>27389000</v>
      </c>
      <c r="J51" s="586" t="s">
        <v>1231</v>
      </c>
      <c r="K51" s="121"/>
      <c r="L51" s="587"/>
      <c r="M51" s="15"/>
      <c r="N51" s="11"/>
      <c r="O51" s="10"/>
    </row>
    <row r="52" spans="1:15" x14ac:dyDescent="0.25">
      <c r="A52" s="587">
        <f t="shared" si="1"/>
        <v>51</v>
      </c>
      <c r="B52" s="11">
        <v>45758</v>
      </c>
      <c r="C52" t="s">
        <v>1235</v>
      </c>
      <c r="D52" s="83" t="s">
        <v>27</v>
      </c>
      <c r="E52" s="41">
        <v>45000</v>
      </c>
      <c r="F52" s="41">
        <v>100</v>
      </c>
      <c r="G52" s="41">
        <f t="shared" si="3"/>
        <v>44900</v>
      </c>
      <c r="H52" s="15">
        <v>610</v>
      </c>
      <c r="I52" s="599">
        <f t="shared" si="4"/>
        <v>27389000</v>
      </c>
      <c r="J52" s="586" t="s">
        <v>1231</v>
      </c>
      <c r="K52" s="121"/>
      <c r="L52" s="587"/>
      <c r="M52" s="15"/>
      <c r="N52" s="11"/>
      <c r="O52" s="10"/>
    </row>
    <row r="53" spans="1:15" x14ac:dyDescent="0.25">
      <c r="A53" s="587">
        <f t="shared" si="1"/>
        <v>52</v>
      </c>
      <c r="B53" s="11">
        <v>45758</v>
      </c>
      <c r="C53" t="s">
        <v>1210</v>
      </c>
      <c r="D53" s="83" t="s">
        <v>27</v>
      </c>
      <c r="E53" s="41">
        <v>45000</v>
      </c>
      <c r="F53" s="41">
        <v>100</v>
      </c>
      <c r="G53" s="41">
        <f t="shared" si="3"/>
        <v>44900</v>
      </c>
      <c r="H53" s="15">
        <v>610</v>
      </c>
      <c r="I53" s="599">
        <f t="shared" si="4"/>
        <v>27389000</v>
      </c>
      <c r="J53" s="586" t="s">
        <v>1231</v>
      </c>
      <c r="K53" s="121"/>
      <c r="L53" s="587"/>
      <c r="M53" s="15"/>
      <c r="N53" s="11"/>
      <c r="O53" s="10"/>
    </row>
    <row r="54" spans="1:15" x14ac:dyDescent="0.25">
      <c r="A54" s="587">
        <f t="shared" si="1"/>
        <v>53</v>
      </c>
      <c r="B54" s="11">
        <v>45758</v>
      </c>
      <c r="C54" t="s">
        <v>1211</v>
      </c>
      <c r="D54" s="83" t="s">
        <v>27</v>
      </c>
      <c r="E54" s="41">
        <v>45000</v>
      </c>
      <c r="F54" s="41">
        <v>100</v>
      </c>
      <c r="G54" s="41">
        <f t="shared" si="3"/>
        <v>44900</v>
      </c>
      <c r="H54" s="15">
        <v>610</v>
      </c>
      <c r="I54" s="599">
        <f t="shared" si="4"/>
        <v>27389000</v>
      </c>
      <c r="J54" s="586" t="s">
        <v>1127</v>
      </c>
      <c r="K54" s="121"/>
      <c r="L54" s="587"/>
      <c r="M54" s="15"/>
      <c r="N54" s="11"/>
      <c r="O54" s="10"/>
    </row>
    <row r="55" spans="1:15" x14ac:dyDescent="0.25">
      <c r="A55" s="587">
        <f t="shared" si="1"/>
        <v>54</v>
      </c>
      <c r="B55" s="11">
        <v>45758</v>
      </c>
      <c r="C55" t="s">
        <v>974</v>
      </c>
      <c r="D55" s="83" t="s">
        <v>27</v>
      </c>
      <c r="E55" s="41">
        <v>45000</v>
      </c>
      <c r="F55" s="41">
        <v>100</v>
      </c>
      <c r="G55" s="41">
        <f t="shared" si="3"/>
        <v>44900</v>
      </c>
      <c r="H55" s="15">
        <v>610</v>
      </c>
      <c r="I55" s="599">
        <f t="shared" si="4"/>
        <v>27389000</v>
      </c>
      <c r="J55" s="586" t="s">
        <v>821</v>
      </c>
      <c r="K55" s="121"/>
      <c r="L55" s="587"/>
      <c r="M55" s="15"/>
      <c r="N55" s="11"/>
      <c r="O55" s="10"/>
    </row>
    <row r="56" spans="1:15" x14ac:dyDescent="0.25">
      <c r="A56" s="587">
        <f t="shared" si="1"/>
        <v>55</v>
      </c>
      <c r="B56" s="11">
        <v>45758</v>
      </c>
      <c r="C56" t="s">
        <v>1205</v>
      </c>
      <c r="D56" s="83" t="s">
        <v>27</v>
      </c>
      <c r="E56" s="41">
        <v>45000</v>
      </c>
      <c r="F56" s="41">
        <v>100</v>
      </c>
      <c r="G56" s="41">
        <f t="shared" si="3"/>
        <v>44900</v>
      </c>
      <c r="H56" s="15">
        <v>610</v>
      </c>
      <c r="I56" s="599">
        <f t="shared" si="4"/>
        <v>27389000</v>
      </c>
      <c r="J56" s="586" t="s">
        <v>1231</v>
      </c>
      <c r="K56" s="121"/>
      <c r="L56" s="587"/>
      <c r="M56" s="15"/>
      <c r="N56" s="11"/>
      <c r="O56" s="10"/>
    </row>
    <row r="57" spans="1:15" x14ac:dyDescent="0.25">
      <c r="A57" s="587">
        <f t="shared" si="1"/>
        <v>56</v>
      </c>
      <c r="B57" s="11">
        <v>45758</v>
      </c>
      <c r="C57" t="s">
        <v>1234</v>
      </c>
      <c r="D57" s="83" t="s">
        <v>27</v>
      </c>
      <c r="E57" s="41">
        <v>45000</v>
      </c>
      <c r="F57" s="41">
        <v>100</v>
      </c>
      <c r="G57" s="41">
        <f t="shared" si="3"/>
        <v>44900</v>
      </c>
      <c r="H57" s="15">
        <v>610</v>
      </c>
      <c r="I57" s="599">
        <f t="shared" si="4"/>
        <v>27389000</v>
      </c>
      <c r="J57" s="586" t="s">
        <v>1231</v>
      </c>
      <c r="K57" s="121"/>
      <c r="L57" s="587"/>
      <c r="M57" s="15"/>
      <c r="N57" s="11"/>
      <c r="O57" s="10"/>
    </row>
    <row r="58" spans="1:15" x14ac:dyDescent="0.25">
      <c r="A58" s="587">
        <f t="shared" si="1"/>
        <v>57</v>
      </c>
      <c r="B58" s="11">
        <v>45758</v>
      </c>
      <c r="C58" t="s">
        <v>1212</v>
      </c>
      <c r="D58" s="83" t="s">
        <v>27</v>
      </c>
      <c r="E58" s="41">
        <v>45000</v>
      </c>
      <c r="F58" s="41">
        <v>100</v>
      </c>
      <c r="G58" s="41">
        <f t="shared" si="3"/>
        <v>44900</v>
      </c>
      <c r="H58" s="15">
        <v>610</v>
      </c>
      <c r="I58" s="599">
        <f t="shared" si="4"/>
        <v>27389000</v>
      </c>
      <c r="J58" s="586" t="s">
        <v>1231</v>
      </c>
      <c r="K58" s="121"/>
      <c r="L58" s="587"/>
      <c r="M58" s="15"/>
      <c r="N58" s="11"/>
      <c r="O58" s="10"/>
    </row>
    <row r="59" spans="1:15" x14ac:dyDescent="0.25">
      <c r="A59" s="587">
        <f t="shared" si="1"/>
        <v>58</v>
      </c>
      <c r="B59" s="11">
        <v>45758</v>
      </c>
      <c r="C59" t="s">
        <v>1213</v>
      </c>
      <c r="D59" s="83" t="s">
        <v>27</v>
      </c>
      <c r="E59" s="41">
        <v>45000</v>
      </c>
      <c r="F59" s="41">
        <v>100</v>
      </c>
      <c r="G59" s="41">
        <f t="shared" si="3"/>
        <v>44900</v>
      </c>
      <c r="H59" s="15">
        <v>610</v>
      </c>
      <c r="I59" s="599">
        <f t="shared" si="4"/>
        <v>27389000</v>
      </c>
      <c r="J59" s="586" t="s">
        <v>717</v>
      </c>
      <c r="K59" s="121"/>
      <c r="L59" s="587"/>
      <c r="M59" s="15"/>
      <c r="N59" s="11"/>
      <c r="O59" s="10"/>
    </row>
    <row r="60" spans="1:15" x14ac:dyDescent="0.25">
      <c r="A60" s="587">
        <f t="shared" si="1"/>
        <v>59</v>
      </c>
      <c r="B60" s="11">
        <v>45758</v>
      </c>
      <c r="C60" t="s">
        <v>1206</v>
      </c>
      <c r="D60" s="83" t="s">
        <v>27</v>
      </c>
      <c r="E60" s="41">
        <v>45000</v>
      </c>
      <c r="F60" s="41">
        <v>100</v>
      </c>
      <c r="G60" s="41">
        <f t="shared" si="3"/>
        <v>44900</v>
      </c>
      <c r="H60" s="15">
        <v>610</v>
      </c>
      <c r="I60" s="599">
        <f t="shared" si="4"/>
        <v>27389000</v>
      </c>
      <c r="J60" s="586" t="s">
        <v>1231</v>
      </c>
      <c r="K60" s="121"/>
      <c r="L60" s="587"/>
      <c r="M60" s="15"/>
      <c r="N60" s="11"/>
      <c r="O60" s="10"/>
    </row>
    <row r="61" spans="1:15" x14ac:dyDescent="0.25">
      <c r="A61" s="587">
        <f t="shared" si="1"/>
        <v>60</v>
      </c>
      <c r="B61" s="11">
        <v>45758</v>
      </c>
      <c r="C61" t="s">
        <v>1214</v>
      </c>
      <c r="D61" s="83" t="s">
        <v>27</v>
      </c>
      <c r="E61" s="41">
        <v>45000</v>
      </c>
      <c r="F61" s="41">
        <v>150</v>
      </c>
      <c r="G61" s="41">
        <f t="shared" si="3"/>
        <v>44850</v>
      </c>
      <c r="H61" s="15">
        <v>610</v>
      </c>
      <c r="I61" s="599">
        <f t="shared" si="4"/>
        <v>27358500</v>
      </c>
      <c r="J61" s="586" t="s">
        <v>814</v>
      </c>
      <c r="K61" s="121"/>
      <c r="L61" s="587"/>
      <c r="M61" s="15"/>
      <c r="N61" s="11"/>
      <c r="O61" s="10"/>
    </row>
    <row r="62" spans="1:15" x14ac:dyDescent="0.25">
      <c r="A62" s="587">
        <f t="shared" si="1"/>
        <v>61</v>
      </c>
      <c r="B62" s="11">
        <v>45758</v>
      </c>
      <c r="C62" t="s">
        <v>1215</v>
      </c>
      <c r="D62" s="83" t="s">
        <v>27</v>
      </c>
      <c r="E62" s="41">
        <v>45000</v>
      </c>
      <c r="F62" s="41">
        <v>100</v>
      </c>
      <c r="G62" s="41">
        <f t="shared" si="3"/>
        <v>44900</v>
      </c>
      <c r="H62" s="15">
        <v>610</v>
      </c>
      <c r="I62" s="599">
        <f t="shared" si="4"/>
        <v>27389000</v>
      </c>
      <c r="J62" s="586" t="s">
        <v>1105</v>
      </c>
      <c r="K62" s="121"/>
      <c r="L62" s="587"/>
      <c r="M62" s="15"/>
      <c r="N62" s="11"/>
      <c r="O62" s="10"/>
    </row>
    <row r="63" spans="1:15" x14ac:dyDescent="0.25">
      <c r="A63" s="591">
        <f t="shared" si="1"/>
        <v>62</v>
      </c>
      <c r="B63" s="567">
        <v>45758</v>
      </c>
      <c r="C63" t="s">
        <v>1236</v>
      </c>
      <c r="D63" s="594" t="s">
        <v>27</v>
      </c>
      <c r="E63" s="569">
        <v>45000</v>
      </c>
      <c r="F63" s="569">
        <v>100</v>
      </c>
      <c r="G63" s="569">
        <f t="shared" si="3"/>
        <v>44900</v>
      </c>
      <c r="H63" s="15">
        <v>610</v>
      </c>
      <c r="I63" s="599">
        <f t="shared" si="4"/>
        <v>27389000</v>
      </c>
      <c r="J63" s="592" t="s">
        <v>1231</v>
      </c>
      <c r="K63" s="570"/>
      <c r="L63" s="591"/>
      <c r="M63" s="66"/>
      <c r="N63" s="567"/>
      <c r="O63" s="351"/>
    </row>
    <row r="64" spans="1:15" x14ac:dyDescent="0.25">
      <c r="A64" s="591">
        <f t="shared" si="1"/>
        <v>63</v>
      </c>
      <c r="B64" s="11">
        <v>45759</v>
      </c>
      <c r="C64" s="10" t="s">
        <v>1217</v>
      </c>
      <c r="D64" s="82" t="s">
        <v>25</v>
      </c>
      <c r="E64" s="569">
        <v>45000</v>
      </c>
      <c r="F64" s="41">
        <v>200</v>
      </c>
      <c r="G64" s="569">
        <f t="shared" si="3"/>
        <v>44800</v>
      </c>
      <c r="H64" s="15">
        <v>620</v>
      </c>
      <c r="I64" s="589">
        <f t="shared" si="4"/>
        <v>27776000</v>
      </c>
      <c r="J64" s="588" t="s">
        <v>1100</v>
      </c>
      <c r="K64" s="121"/>
      <c r="L64" s="590"/>
      <c r="M64" s="15"/>
      <c r="N64" s="11"/>
      <c r="O64" s="10"/>
    </row>
    <row r="65" spans="1:16" x14ac:dyDescent="0.25">
      <c r="A65" s="606">
        <f t="shared" si="1"/>
        <v>64</v>
      </c>
      <c r="B65" s="567">
        <v>45759</v>
      </c>
      <c r="C65" s="351" t="s">
        <v>1260</v>
      </c>
      <c r="D65" s="568" t="s">
        <v>25</v>
      </c>
      <c r="E65" s="569">
        <v>45000</v>
      </c>
      <c r="F65" s="569"/>
      <c r="G65" s="569">
        <f t="shared" si="3"/>
        <v>45000</v>
      </c>
      <c r="H65" s="66">
        <v>620</v>
      </c>
      <c r="I65" s="608">
        <f t="shared" si="4"/>
        <v>27900000</v>
      </c>
      <c r="J65" s="607" t="s">
        <v>717</v>
      </c>
      <c r="K65" s="570"/>
      <c r="L65" s="606"/>
      <c r="M65" s="66"/>
      <c r="N65" s="567"/>
      <c r="O65" s="351"/>
    </row>
    <row r="66" spans="1:16" x14ac:dyDescent="0.25">
      <c r="A66" s="606">
        <f t="shared" si="1"/>
        <v>65</v>
      </c>
      <c r="B66" s="11">
        <v>45764</v>
      </c>
      <c r="C66" s="10" t="s">
        <v>959</v>
      </c>
      <c r="D66" s="82" t="s">
        <v>25</v>
      </c>
      <c r="E66" s="569">
        <v>45000</v>
      </c>
      <c r="F66" s="41"/>
      <c r="G66" s="569">
        <f t="shared" si="3"/>
        <v>45000</v>
      </c>
      <c r="H66" s="66">
        <v>620</v>
      </c>
      <c r="I66" s="608">
        <f t="shared" si="4"/>
        <v>27900000</v>
      </c>
      <c r="J66" s="603" t="s">
        <v>1163</v>
      </c>
      <c r="K66" s="121"/>
      <c r="L66" s="605"/>
      <c r="M66" s="15"/>
      <c r="N66" s="11"/>
      <c r="O66" s="10"/>
    </row>
    <row r="67" spans="1:16" x14ac:dyDescent="0.25">
      <c r="A67" s="606">
        <f t="shared" ref="A67:A82" si="5">A66+1</f>
        <v>66</v>
      </c>
      <c r="B67" s="11">
        <v>45764</v>
      </c>
      <c r="C67" s="10" t="s">
        <v>1244</v>
      </c>
      <c r="D67" s="82" t="s">
        <v>25</v>
      </c>
      <c r="E67" s="569">
        <v>45000</v>
      </c>
      <c r="F67" s="41"/>
      <c r="G67" s="569">
        <f t="shared" si="3"/>
        <v>45000</v>
      </c>
      <c r="H67" s="66">
        <v>620</v>
      </c>
      <c r="I67" s="608">
        <f t="shared" si="4"/>
        <v>27900000</v>
      </c>
      <c r="J67" s="603" t="s">
        <v>529</v>
      </c>
      <c r="K67" s="121"/>
      <c r="L67" s="605"/>
      <c r="M67" s="15"/>
      <c r="N67" s="11"/>
      <c r="O67" s="10"/>
    </row>
    <row r="68" spans="1:16" x14ac:dyDescent="0.25">
      <c r="A68" s="606">
        <f t="shared" si="5"/>
        <v>67</v>
      </c>
      <c r="B68" s="11">
        <v>45764</v>
      </c>
      <c r="C68" s="10" t="s">
        <v>84</v>
      </c>
      <c r="D68" s="82" t="s">
        <v>25</v>
      </c>
      <c r="E68" s="569">
        <v>45000</v>
      </c>
      <c r="F68" s="41"/>
      <c r="G68" s="569">
        <f t="shared" si="3"/>
        <v>45000</v>
      </c>
      <c r="H68" s="66">
        <v>620</v>
      </c>
      <c r="I68" s="608">
        <f t="shared" si="4"/>
        <v>27900000</v>
      </c>
      <c r="J68" s="603" t="s">
        <v>1163</v>
      </c>
      <c r="K68" s="121"/>
      <c r="L68" s="605"/>
      <c r="M68" s="15"/>
      <c r="N68" s="11"/>
      <c r="O68" s="10"/>
    </row>
    <row r="69" spans="1:16" x14ac:dyDescent="0.25">
      <c r="A69" s="625">
        <f t="shared" si="5"/>
        <v>68</v>
      </c>
      <c r="B69" s="567">
        <v>45764</v>
      </c>
      <c r="C69" s="351" t="s">
        <v>81</v>
      </c>
      <c r="D69" s="568" t="s">
        <v>25</v>
      </c>
      <c r="E69" s="569">
        <v>45000</v>
      </c>
      <c r="F69" s="569"/>
      <c r="G69" s="569">
        <f t="shared" si="3"/>
        <v>45000</v>
      </c>
      <c r="H69" s="66">
        <v>620</v>
      </c>
      <c r="I69" s="608">
        <f t="shared" si="4"/>
        <v>27900000</v>
      </c>
      <c r="J69" s="626" t="s">
        <v>1163</v>
      </c>
      <c r="K69" s="570"/>
      <c r="L69" s="625"/>
      <c r="M69" s="66"/>
      <c r="N69" s="567"/>
      <c r="O69" s="351"/>
    </row>
    <row r="70" spans="1:16" x14ac:dyDescent="0.25">
      <c r="A70" s="625">
        <f t="shared" si="5"/>
        <v>69</v>
      </c>
      <c r="B70" s="11">
        <v>45770</v>
      </c>
      <c r="C70" s="10" t="s">
        <v>1269</v>
      </c>
      <c r="D70" s="82" t="s">
        <v>25</v>
      </c>
      <c r="E70" s="41">
        <v>45000</v>
      </c>
      <c r="F70" s="41"/>
      <c r="G70" s="41">
        <f t="shared" si="3"/>
        <v>45000</v>
      </c>
      <c r="H70" s="15">
        <v>620</v>
      </c>
      <c r="I70" s="623">
        <f t="shared" si="4"/>
        <v>27900000</v>
      </c>
      <c r="J70" s="622" t="s">
        <v>717</v>
      </c>
      <c r="K70" s="121"/>
      <c r="L70" s="624"/>
      <c r="M70" s="15"/>
      <c r="N70" s="11"/>
      <c r="O70" s="10"/>
    </row>
    <row r="71" spans="1:16" x14ac:dyDescent="0.25">
      <c r="A71" s="625">
        <f t="shared" si="5"/>
        <v>70</v>
      </c>
      <c r="B71" s="11">
        <v>45770</v>
      </c>
      <c r="C71" s="10" t="s">
        <v>1261</v>
      </c>
      <c r="D71" s="82" t="s">
        <v>25</v>
      </c>
      <c r="E71" s="41">
        <v>45000</v>
      </c>
      <c r="F71" s="41"/>
      <c r="G71" s="41">
        <f t="shared" si="3"/>
        <v>45000</v>
      </c>
      <c r="H71" s="15">
        <v>620</v>
      </c>
      <c r="I71" s="623">
        <f t="shared" si="4"/>
        <v>27900000</v>
      </c>
      <c r="J71" s="622" t="s">
        <v>1100</v>
      </c>
      <c r="K71" s="121"/>
      <c r="L71" s="624"/>
      <c r="M71" s="15"/>
      <c r="N71" s="11"/>
      <c r="O71" s="10"/>
    </row>
    <row r="72" spans="1:16" x14ac:dyDescent="0.25">
      <c r="A72" s="629">
        <f t="shared" si="5"/>
        <v>71</v>
      </c>
      <c r="B72" s="567">
        <v>45770</v>
      </c>
      <c r="C72" s="351" t="s">
        <v>1263</v>
      </c>
      <c r="D72" s="568" t="s">
        <v>25</v>
      </c>
      <c r="E72" s="569">
        <v>45000</v>
      </c>
      <c r="F72" s="569"/>
      <c r="G72" s="569">
        <f t="shared" si="3"/>
        <v>45000</v>
      </c>
      <c r="H72" s="66">
        <v>620</v>
      </c>
      <c r="I72" s="631">
        <f t="shared" si="4"/>
        <v>27900000</v>
      </c>
      <c r="J72" s="630" t="s">
        <v>204</v>
      </c>
      <c r="K72" s="570"/>
      <c r="L72" s="629"/>
      <c r="M72" s="66"/>
      <c r="N72" s="567"/>
      <c r="O72" s="351"/>
    </row>
    <row r="73" spans="1:16" x14ac:dyDescent="0.25">
      <c r="A73" s="638">
        <f t="shared" si="5"/>
        <v>72</v>
      </c>
      <c r="B73" s="567">
        <v>45770</v>
      </c>
      <c r="C73" s="10" t="s">
        <v>1270</v>
      </c>
      <c r="D73" s="568" t="s">
        <v>25</v>
      </c>
      <c r="E73" s="569">
        <v>45000</v>
      </c>
      <c r="F73" s="41"/>
      <c r="G73" s="569">
        <f t="shared" si="3"/>
        <v>45000</v>
      </c>
      <c r="H73" s="66">
        <v>620</v>
      </c>
      <c r="I73" s="631">
        <f t="shared" si="4"/>
        <v>27900000</v>
      </c>
      <c r="J73" s="627" t="s">
        <v>529</v>
      </c>
      <c r="K73" s="121"/>
      <c r="L73" s="628"/>
      <c r="M73" s="15"/>
      <c r="N73" s="11"/>
      <c r="O73" s="10"/>
      <c r="P73" s="14"/>
    </row>
    <row r="74" spans="1:16" x14ac:dyDescent="0.25">
      <c r="A74" s="638">
        <f t="shared" si="5"/>
        <v>73</v>
      </c>
      <c r="B74" s="567">
        <v>45770</v>
      </c>
      <c r="C74" s="10" t="s">
        <v>1271</v>
      </c>
      <c r="D74" s="568" t="s">
        <v>25</v>
      </c>
      <c r="E74" s="569">
        <v>45000</v>
      </c>
      <c r="F74" s="41"/>
      <c r="G74" s="569">
        <f t="shared" si="3"/>
        <v>45000</v>
      </c>
      <c r="H74" s="66">
        <v>620</v>
      </c>
      <c r="I74" s="631">
        <f t="shared" si="4"/>
        <v>27900000</v>
      </c>
      <c r="J74" s="627"/>
      <c r="K74" s="121"/>
      <c r="L74" s="628"/>
      <c r="M74" s="15"/>
      <c r="N74" s="11"/>
      <c r="O74" s="10"/>
      <c r="P74" s="14"/>
    </row>
    <row r="75" spans="1:16" x14ac:dyDescent="0.25">
      <c r="A75" s="638">
        <f t="shared" si="5"/>
        <v>74</v>
      </c>
      <c r="B75" s="567">
        <v>45770</v>
      </c>
      <c r="C75" s="10" t="s">
        <v>1276</v>
      </c>
      <c r="D75" s="568" t="s">
        <v>25</v>
      </c>
      <c r="E75" s="569">
        <v>45000</v>
      </c>
      <c r="F75" s="41"/>
      <c r="G75" s="569">
        <f t="shared" si="3"/>
        <v>45000</v>
      </c>
      <c r="H75" s="66">
        <v>620</v>
      </c>
      <c r="I75" s="631">
        <f t="shared" si="4"/>
        <v>27900000</v>
      </c>
      <c r="J75" s="627" t="s">
        <v>1100</v>
      </c>
      <c r="K75" s="121"/>
      <c r="L75" s="628"/>
      <c r="M75" s="15"/>
      <c r="N75" s="11"/>
      <c r="O75" s="10"/>
      <c r="P75" s="14"/>
    </row>
    <row r="76" spans="1:16" x14ac:dyDescent="0.25">
      <c r="A76" s="638">
        <f t="shared" si="5"/>
        <v>75</v>
      </c>
      <c r="B76" s="567">
        <v>45770</v>
      </c>
      <c r="C76" s="10" t="s">
        <v>1272</v>
      </c>
      <c r="D76" s="568" t="s">
        <v>25</v>
      </c>
      <c r="E76" s="569">
        <v>45000</v>
      </c>
      <c r="F76" s="41"/>
      <c r="G76" s="569">
        <f t="shared" si="3"/>
        <v>45000</v>
      </c>
      <c r="H76" s="66">
        <v>620</v>
      </c>
      <c r="I76" s="631">
        <f t="shared" si="4"/>
        <v>27900000</v>
      </c>
      <c r="J76" s="627" t="s">
        <v>1100</v>
      </c>
      <c r="K76" s="121"/>
      <c r="L76" s="628"/>
      <c r="M76" s="15"/>
      <c r="N76" s="11"/>
      <c r="O76" s="10"/>
      <c r="P76" s="14"/>
    </row>
    <row r="77" spans="1:16" x14ac:dyDescent="0.25">
      <c r="A77" s="638">
        <f t="shared" si="5"/>
        <v>76</v>
      </c>
      <c r="B77" s="567">
        <v>45770</v>
      </c>
      <c r="C77" s="10" t="s">
        <v>1273</v>
      </c>
      <c r="D77" s="568" t="s">
        <v>25</v>
      </c>
      <c r="E77" s="569">
        <v>45000</v>
      </c>
      <c r="F77" s="41"/>
      <c r="G77" s="569">
        <f t="shared" si="3"/>
        <v>45000</v>
      </c>
      <c r="H77" s="66">
        <v>620</v>
      </c>
      <c r="I77" s="631">
        <f t="shared" si="4"/>
        <v>27900000</v>
      </c>
      <c r="J77" s="627" t="s">
        <v>1100</v>
      </c>
      <c r="K77" s="121"/>
      <c r="L77" s="628"/>
      <c r="M77" s="15"/>
      <c r="N77" s="11"/>
      <c r="O77" s="10"/>
      <c r="P77" s="14"/>
    </row>
    <row r="78" spans="1:16" x14ac:dyDescent="0.25">
      <c r="A78" s="638">
        <f t="shared" si="5"/>
        <v>77</v>
      </c>
      <c r="B78" s="567">
        <v>45770</v>
      </c>
      <c r="C78" s="10" t="s">
        <v>1274</v>
      </c>
      <c r="D78" s="568" t="s">
        <v>25</v>
      </c>
      <c r="E78" s="569">
        <v>45000</v>
      </c>
      <c r="F78" s="41"/>
      <c r="G78" s="569">
        <f t="shared" si="3"/>
        <v>45000</v>
      </c>
      <c r="H78" s="66">
        <v>620</v>
      </c>
      <c r="I78" s="631">
        <f t="shared" si="4"/>
        <v>27900000</v>
      </c>
      <c r="J78" s="627" t="s">
        <v>1100</v>
      </c>
      <c r="K78" s="121"/>
      <c r="L78" s="628"/>
      <c r="M78" s="15"/>
      <c r="N78" s="11"/>
      <c r="O78" s="10"/>
      <c r="P78" s="14"/>
    </row>
    <row r="79" spans="1:16" x14ac:dyDescent="0.25">
      <c r="A79" s="637">
        <f t="shared" si="5"/>
        <v>78</v>
      </c>
      <c r="B79" s="11">
        <v>45770</v>
      </c>
      <c r="C79" s="10" t="s">
        <v>882</v>
      </c>
      <c r="D79" s="82" t="s">
        <v>25</v>
      </c>
      <c r="E79" s="41">
        <v>45000</v>
      </c>
      <c r="F79" s="41"/>
      <c r="G79" s="41">
        <f t="shared" si="3"/>
        <v>45000</v>
      </c>
      <c r="H79" s="15">
        <v>620</v>
      </c>
      <c r="I79" s="636">
        <f t="shared" si="4"/>
        <v>27900000</v>
      </c>
      <c r="J79" s="635" t="s">
        <v>1100</v>
      </c>
      <c r="K79" s="121"/>
      <c r="L79" s="637"/>
      <c r="M79" s="15"/>
      <c r="N79" s="11"/>
      <c r="O79" s="10"/>
      <c r="P79" s="14"/>
    </row>
    <row r="80" spans="1:16" x14ac:dyDescent="0.25">
      <c r="A80" s="644">
        <f t="shared" si="5"/>
        <v>79</v>
      </c>
      <c r="B80" s="11">
        <v>45772</v>
      </c>
      <c r="C80" s="10" t="s">
        <v>665</v>
      </c>
      <c r="D80" s="82" t="s">
        <v>25</v>
      </c>
      <c r="E80" s="41">
        <v>45000</v>
      </c>
      <c r="F80" s="41"/>
      <c r="G80" s="41">
        <f t="shared" si="3"/>
        <v>45000</v>
      </c>
      <c r="H80" s="15">
        <v>620</v>
      </c>
      <c r="I80" s="643">
        <f t="shared" si="4"/>
        <v>27900000</v>
      </c>
      <c r="J80" s="642" t="s">
        <v>1185</v>
      </c>
      <c r="K80" s="121"/>
      <c r="L80" s="644"/>
      <c r="M80" s="15"/>
      <c r="N80" s="11"/>
      <c r="O80" s="10"/>
      <c r="P80" s="14"/>
    </row>
    <row r="81" spans="1:16" x14ac:dyDescent="0.25">
      <c r="A81" s="647">
        <f t="shared" si="5"/>
        <v>80</v>
      </c>
      <c r="B81" s="11">
        <v>45775</v>
      </c>
      <c r="C81" s="10" t="s">
        <v>966</v>
      </c>
      <c r="D81" s="594" t="s">
        <v>27</v>
      </c>
      <c r="E81" s="41">
        <v>45000</v>
      </c>
      <c r="F81" s="41"/>
      <c r="G81" s="41">
        <f t="shared" si="3"/>
        <v>45000</v>
      </c>
      <c r="H81" s="15">
        <v>600</v>
      </c>
      <c r="I81" s="646">
        <f t="shared" si="4"/>
        <v>27000000</v>
      </c>
      <c r="J81" s="645" t="s">
        <v>529</v>
      </c>
      <c r="K81" s="121"/>
      <c r="L81" s="647"/>
      <c r="M81" s="15"/>
      <c r="N81" s="11"/>
      <c r="O81" s="10"/>
      <c r="P81" s="14"/>
    </row>
    <row r="82" spans="1:16" x14ac:dyDescent="0.25">
      <c r="A82" s="647">
        <f t="shared" si="5"/>
        <v>81</v>
      </c>
      <c r="B82" s="11">
        <v>45775</v>
      </c>
      <c r="C82" s="10" t="s">
        <v>1157</v>
      </c>
      <c r="D82" s="594" t="s">
        <v>27</v>
      </c>
      <c r="E82" s="41">
        <v>45000</v>
      </c>
      <c r="F82" s="41"/>
      <c r="G82" s="41">
        <f t="shared" si="3"/>
        <v>45000</v>
      </c>
      <c r="H82" s="15">
        <v>600</v>
      </c>
      <c r="I82" s="646">
        <f t="shared" si="4"/>
        <v>27000000</v>
      </c>
      <c r="J82" s="645" t="s">
        <v>529</v>
      </c>
      <c r="K82" s="121"/>
      <c r="L82" s="647"/>
      <c r="M82" s="15"/>
      <c r="N82" s="11"/>
      <c r="O82" s="10"/>
      <c r="P82" s="14"/>
    </row>
    <row r="83" spans="1:16" x14ac:dyDescent="0.25">
      <c r="A83" s="639"/>
      <c r="B83" s="151"/>
      <c r="C83" s="14"/>
      <c r="D83" s="641"/>
      <c r="E83" s="641"/>
      <c r="F83" s="641"/>
      <c r="G83" s="641"/>
      <c r="H83" s="114"/>
      <c r="I83" s="640"/>
      <c r="J83" s="294"/>
      <c r="K83" s="294"/>
      <c r="L83" s="639"/>
      <c r="M83" s="114"/>
      <c r="N83" s="151"/>
      <c r="O83" s="14"/>
      <c r="P83" s="14"/>
    </row>
    <row r="84" spans="1:16" x14ac:dyDescent="0.25">
      <c r="A84" s="639"/>
      <c r="B84" s="151"/>
      <c r="C84" s="14"/>
      <c r="D84" s="641"/>
      <c r="E84" s="641"/>
      <c r="F84" s="641"/>
      <c r="G84" s="641"/>
      <c r="H84" s="114"/>
      <c r="I84" s="640"/>
      <c r="J84" s="294"/>
      <c r="K84" s="294"/>
      <c r="L84" s="639"/>
      <c r="M84" s="114"/>
      <c r="N84" s="151"/>
      <c r="O84" s="14"/>
      <c r="P84" s="14"/>
    </row>
    <row r="86" spans="1:16" x14ac:dyDescent="0.25">
      <c r="K86" s="50" t="s">
        <v>28</v>
      </c>
      <c r="L86" s="36">
        <f>SUM(I2:I82)</f>
        <v>2267391400</v>
      </c>
    </row>
    <row r="87" spans="1:16" x14ac:dyDescent="0.25">
      <c r="K87" s="10"/>
      <c r="L87" s="10"/>
    </row>
    <row r="88" spans="1:16" x14ac:dyDescent="0.25">
      <c r="K88" s="50" t="s">
        <v>66</v>
      </c>
      <c r="L88" s="36">
        <f>SUM(M2:M69)</f>
        <v>1762744700</v>
      </c>
    </row>
    <row r="89" spans="1:16" x14ac:dyDescent="0.25">
      <c r="K89" s="55"/>
      <c r="L89" s="55"/>
    </row>
    <row r="90" spans="1:16" x14ac:dyDescent="0.25">
      <c r="K90" s="50" t="s">
        <v>181</v>
      </c>
      <c r="L90" s="36">
        <f>1000000*81</f>
        <v>81000000</v>
      </c>
    </row>
    <row r="91" spans="1:16" x14ac:dyDescent="0.25">
      <c r="K91" s="55"/>
      <c r="L91" s="55"/>
    </row>
    <row r="92" spans="1:16" x14ac:dyDescent="0.25">
      <c r="K92" s="50" t="s">
        <v>227</v>
      </c>
      <c r="L92" s="36">
        <f>SUM(E2+E4+E3+E5+E7+E6+E8+E9+E10+E11+E12+E13+E14+E15+E16+E17+E18+E19+E34+E35+E66+E67+E68+E69+E80+E81+E82)*45</f>
        <v>55012500</v>
      </c>
    </row>
    <row r="93" spans="1:16" x14ac:dyDescent="0.25">
      <c r="K93" s="55"/>
      <c r="L93" s="49"/>
    </row>
    <row r="94" spans="1:16" x14ac:dyDescent="0.25">
      <c r="K94" s="50" t="s">
        <v>71</v>
      </c>
      <c r="L94" s="36">
        <f>L86-L88-L90-L92</f>
        <v>368634200</v>
      </c>
    </row>
  </sheetData>
  <pageMargins left="0.7" right="0.7" top="0.75" bottom="0.75" header="0.3" footer="0.3"/>
  <pageSetup paperSize="9" scale="55" orientation="landscape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59"/>
  <sheetViews>
    <sheetView topLeftCell="A37" zoomScaleNormal="100" workbookViewId="0">
      <selection activeCell="C58" sqref="C58"/>
    </sheetView>
  </sheetViews>
  <sheetFormatPr baseColWidth="10" defaultRowHeight="15" x14ac:dyDescent="0.25"/>
  <cols>
    <col min="3" max="3" width="23.140625" customWidth="1"/>
    <col min="4" max="4" width="8.28515625" customWidth="1"/>
    <col min="5" max="5" width="10.140625" customWidth="1"/>
    <col min="6" max="6" width="11.85546875" customWidth="1"/>
    <col min="7" max="7" width="18.28515625" customWidth="1"/>
    <col min="8" max="8" width="17" customWidth="1"/>
    <col min="9" max="9" width="14" customWidth="1"/>
    <col min="12" max="12" width="15.28515625" customWidth="1"/>
  </cols>
  <sheetData>
    <row r="2" spans="1:13" x14ac:dyDescent="0.25">
      <c r="B2" s="805" t="s">
        <v>963</v>
      </c>
      <c r="C2" s="805"/>
      <c r="D2" s="805"/>
      <c r="E2" s="805"/>
      <c r="F2" s="805"/>
      <c r="G2" s="805"/>
      <c r="H2" s="805"/>
    </row>
    <row r="3" spans="1:13" x14ac:dyDescent="0.25">
      <c r="B3" s="805"/>
      <c r="C3" s="805"/>
      <c r="D3" s="805"/>
      <c r="E3" s="805"/>
      <c r="F3" s="805"/>
      <c r="G3" s="805"/>
      <c r="H3" s="805"/>
    </row>
    <row r="5" spans="1:13" ht="18.75" x14ac:dyDescent="0.25">
      <c r="A5" s="16" t="s">
        <v>281</v>
      </c>
      <c r="B5" s="16" t="s">
        <v>9</v>
      </c>
      <c r="C5" s="16" t="s">
        <v>41</v>
      </c>
      <c r="D5" s="16" t="s">
        <v>1</v>
      </c>
      <c r="E5" s="16" t="s">
        <v>2</v>
      </c>
      <c r="F5" s="16" t="s">
        <v>3</v>
      </c>
      <c r="G5" s="16" t="s">
        <v>149</v>
      </c>
      <c r="H5" s="16" t="s">
        <v>142</v>
      </c>
      <c r="I5" s="16" t="s">
        <v>24</v>
      </c>
      <c r="J5" s="16" t="s">
        <v>137</v>
      </c>
    </row>
    <row r="6" spans="1:13" x14ac:dyDescent="0.25">
      <c r="A6" s="482">
        <v>1</v>
      </c>
      <c r="B6" s="11">
        <v>45702</v>
      </c>
      <c r="C6" s="10" t="s">
        <v>925</v>
      </c>
      <c r="D6" s="82" t="s">
        <v>25</v>
      </c>
      <c r="E6" s="41">
        <v>55000</v>
      </c>
      <c r="F6" s="41"/>
      <c r="G6" s="41">
        <f t="shared" ref="G6:G59" si="0">E6-F6</f>
        <v>55000</v>
      </c>
      <c r="H6" s="498" t="s">
        <v>204</v>
      </c>
      <c r="I6" s="121"/>
      <c r="J6" s="482"/>
    </row>
    <row r="7" spans="1:13" x14ac:dyDescent="0.25">
      <c r="A7" s="482">
        <f t="shared" ref="A7:A59" si="1">A6+1</f>
        <v>2</v>
      </c>
      <c r="B7" s="11">
        <v>45702</v>
      </c>
      <c r="C7" s="10" t="s">
        <v>926</v>
      </c>
      <c r="D7" s="82" t="s">
        <v>25</v>
      </c>
      <c r="E7" s="41">
        <v>51000</v>
      </c>
      <c r="F7" s="41"/>
      <c r="G7" s="41">
        <f t="shared" si="0"/>
        <v>51000</v>
      </c>
      <c r="H7" s="498" t="s">
        <v>204</v>
      </c>
      <c r="I7" s="121"/>
      <c r="J7" s="482"/>
    </row>
    <row r="8" spans="1:13" x14ac:dyDescent="0.25">
      <c r="A8" s="482">
        <f t="shared" si="1"/>
        <v>3</v>
      </c>
      <c r="B8" s="11">
        <v>45702</v>
      </c>
      <c r="C8" s="10" t="s">
        <v>927</v>
      </c>
      <c r="D8" s="82" t="s">
        <v>25</v>
      </c>
      <c r="E8" s="41">
        <v>55000</v>
      </c>
      <c r="F8" s="41"/>
      <c r="G8" s="41">
        <f t="shared" si="0"/>
        <v>55000</v>
      </c>
      <c r="H8" s="494" t="s">
        <v>962</v>
      </c>
      <c r="I8" s="121"/>
      <c r="J8" s="482"/>
    </row>
    <row r="9" spans="1:13" x14ac:dyDescent="0.25">
      <c r="A9" s="482">
        <f t="shared" si="1"/>
        <v>4</v>
      </c>
      <c r="B9" s="11">
        <v>45702</v>
      </c>
      <c r="C9" s="10" t="s">
        <v>928</v>
      </c>
      <c r="D9" s="82" t="s">
        <v>25</v>
      </c>
      <c r="E9" s="41">
        <v>51000</v>
      </c>
      <c r="F9" s="41"/>
      <c r="G9" s="41">
        <f t="shared" si="0"/>
        <v>51000</v>
      </c>
      <c r="H9" s="494" t="s">
        <v>962</v>
      </c>
      <c r="I9" s="121"/>
      <c r="J9" s="482"/>
    </row>
    <row r="10" spans="1:13" x14ac:dyDescent="0.25">
      <c r="A10" s="482">
        <f t="shared" si="1"/>
        <v>5</v>
      </c>
      <c r="B10" s="11">
        <v>45702</v>
      </c>
      <c r="C10" s="10" t="s">
        <v>929</v>
      </c>
      <c r="D10" s="82" t="s">
        <v>25</v>
      </c>
      <c r="E10" s="41">
        <v>45000</v>
      </c>
      <c r="F10" s="41"/>
      <c r="G10" s="41">
        <f t="shared" si="0"/>
        <v>45000</v>
      </c>
      <c r="H10" s="494" t="s">
        <v>962</v>
      </c>
      <c r="I10" s="121"/>
      <c r="J10" s="482"/>
    </row>
    <row r="11" spans="1:13" x14ac:dyDescent="0.25">
      <c r="A11" s="482">
        <f t="shared" si="1"/>
        <v>6</v>
      </c>
      <c r="B11" s="11">
        <v>45702</v>
      </c>
      <c r="C11" s="10" t="s">
        <v>930</v>
      </c>
      <c r="D11" s="82" t="s">
        <v>25</v>
      </c>
      <c r="E11" s="41">
        <v>45000</v>
      </c>
      <c r="F11" s="41"/>
      <c r="G11" s="41">
        <f t="shared" si="0"/>
        <v>45000</v>
      </c>
      <c r="H11" s="494" t="s">
        <v>962</v>
      </c>
      <c r="I11" s="121"/>
      <c r="J11" s="482"/>
      <c r="L11" s="493" t="s">
        <v>962</v>
      </c>
      <c r="M11">
        <v>16</v>
      </c>
    </row>
    <row r="12" spans="1:13" x14ac:dyDescent="0.25">
      <c r="A12" s="482">
        <f t="shared" si="1"/>
        <v>7</v>
      </c>
      <c r="B12" s="11">
        <v>45702</v>
      </c>
      <c r="C12" s="10" t="s">
        <v>931</v>
      </c>
      <c r="D12" s="82" t="s">
        <v>25</v>
      </c>
      <c r="E12" s="41">
        <v>45000</v>
      </c>
      <c r="F12" s="41"/>
      <c r="G12" s="41">
        <f t="shared" si="0"/>
        <v>45000</v>
      </c>
      <c r="H12" s="495" t="s">
        <v>921</v>
      </c>
      <c r="I12" s="121"/>
      <c r="J12" s="482"/>
    </row>
    <row r="13" spans="1:13" x14ac:dyDescent="0.25">
      <c r="A13" s="482">
        <f t="shared" si="1"/>
        <v>8</v>
      </c>
      <c r="B13" s="11">
        <v>45702</v>
      </c>
      <c r="C13" s="10" t="s">
        <v>932</v>
      </c>
      <c r="D13" s="82" t="s">
        <v>25</v>
      </c>
      <c r="E13" s="41">
        <v>45000</v>
      </c>
      <c r="F13" s="41"/>
      <c r="G13" s="41">
        <f t="shared" si="0"/>
        <v>45000</v>
      </c>
      <c r="H13" s="494" t="s">
        <v>962</v>
      </c>
      <c r="I13" s="121"/>
      <c r="J13" s="482"/>
      <c r="L13" s="497" t="s">
        <v>921</v>
      </c>
      <c r="M13">
        <v>4</v>
      </c>
    </row>
    <row r="14" spans="1:13" x14ac:dyDescent="0.25">
      <c r="A14" s="482">
        <f t="shared" si="1"/>
        <v>9</v>
      </c>
      <c r="B14" s="11">
        <v>45702</v>
      </c>
      <c r="C14" s="10" t="s">
        <v>933</v>
      </c>
      <c r="D14" s="82" t="s">
        <v>25</v>
      </c>
      <c r="E14" s="41">
        <v>45000</v>
      </c>
      <c r="F14" s="41"/>
      <c r="G14" s="41">
        <f t="shared" si="0"/>
        <v>45000</v>
      </c>
      <c r="H14" s="494" t="s">
        <v>962</v>
      </c>
      <c r="I14" s="121"/>
      <c r="J14" s="482"/>
    </row>
    <row r="15" spans="1:13" x14ac:dyDescent="0.25">
      <c r="A15" s="482">
        <f t="shared" si="1"/>
        <v>10</v>
      </c>
      <c r="B15" s="11">
        <v>45702</v>
      </c>
      <c r="C15" s="10" t="s">
        <v>934</v>
      </c>
      <c r="D15" s="82" t="s">
        <v>25</v>
      </c>
      <c r="E15" s="41">
        <v>45000</v>
      </c>
      <c r="F15" s="41"/>
      <c r="G15" s="41">
        <f t="shared" si="0"/>
        <v>45000</v>
      </c>
      <c r="H15" s="494" t="s">
        <v>962</v>
      </c>
      <c r="I15" s="121"/>
      <c r="J15" s="482"/>
      <c r="L15" s="496" t="s">
        <v>204</v>
      </c>
      <c r="M15">
        <v>10</v>
      </c>
    </row>
    <row r="16" spans="1:13" x14ac:dyDescent="0.25">
      <c r="A16" s="482">
        <f t="shared" si="1"/>
        <v>11</v>
      </c>
      <c r="B16" s="11">
        <v>45702</v>
      </c>
      <c r="C16" s="10" t="s">
        <v>935</v>
      </c>
      <c r="D16" s="82" t="s">
        <v>25</v>
      </c>
      <c r="E16" s="41">
        <v>45000</v>
      </c>
      <c r="F16" s="41"/>
      <c r="G16" s="41">
        <f t="shared" si="0"/>
        <v>45000</v>
      </c>
      <c r="H16" s="494" t="s">
        <v>962</v>
      </c>
      <c r="I16" s="121"/>
      <c r="J16" s="482"/>
    </row>
    <row r="17" spans="1:13" x14ac:dyDescent="0.25">
      <c r="A17" s="482">
        <f t="shared" si="1"/>
        <v>12</v>
      </c>
      <c r="B17" s="11">
        <v>45702</v>
      </c>
      <c r="C17" s="10" t="s">
        <v>936</v>
      </c>
      <c r="D17" s="82" t="s">
        <v>25</v>
      </c>
      <c r="E17" s="41">
        <v>45000</v>
      </c>
      <c r="F17" s="41"/>
      <c r="G17" s="41">
        <f t="shared" si="0"/>
        <v>45000</v>
      </c>
      <c r="H17" s="494" t="s">
        <v>962</v>
      </c>
      <c r="I17" s="121"/>
      <c r="J17" s="482"/>
      <c r="L17" s="499" t="s">
        <v>741</v>
      </c>
      <c r="M17">
        <v>10</v>
      </c>
    </row>
    <row r="18" spans="1:13" x14ac:dyDescent="0.25">
      <c r="A18" s="482">
        <f t="shared" si="1"/>
        <v>13</v>
      </c>
      <c r="B18" s="11">
        <v>45702</v>
      </c>
      <c r="C18" s="10" t="s">
        <v>937</v>
      </c>
      <c r="D18" s="82" t="s">
        <v>25</v>
      </c>
      <c r="E18" s="41">
        <v>45000</v>
      </c>
      <c r="F18" s="41"/>
      <c r="G18" s="41">
        <f t="shared" si="0"/>
        <v>45000</v>
      </c>
      <c r="H18" s="494" t="s">
        <v>962</v>
      </c>
      <c r="I18" s="121"/>
      <c r="J18" s="482"/>
    </row>
    <row r="19" spans="1:13" x14ac:dyDescent="0.25">
      <c r="A19" s="482">
        <f t="shared" si="1"/>
        <v>14</v>
      </c>
      <c r="B19" s="11">
        <v>45702</v>
      </c>
      <c r="C19" s="10" t="s">
        <v>938</v>
      </c>
      <c r="D19" s="82" t="s">
        <v>25</v>
      </c>
      <c r="E19" s="41">
        <v>45000</v>
      </c>
      <c r="F19" s="41"/>
      <c r="G19" s="41">
        <f t="shared" si="0"/>
        <v>45000</v>
      </c>
      <c r="H19" s="494" t="s">
        <v>962</v>
      </c>
      <c r="I19" s="121"/>
      <c r="J19" s="482"/>
      <c r="L19" s="111" t="s">
        <v>988</v>
      </c>
      <c r="M19">
        <v>5</v>
      </c>
    </row>
    <row r="20" spans="1:13" x14ac:dyDescent="0.25">
      <c r="A20" s="482">
        <f t="shared" si="1"/>
        <v>15</v>
      </c>
      <c r="B20" s="11">
        <v>45702</v>
      </c>
      <c r="C20" s="10" t="s">
        <v>939</v>
      </c>
      <c r="D20" s="82" t="s">
        <v>25</v>
      </c>
      <c r="E20" s="41">
        <v>45000</v>
      </c>
      <c r="F20" s="41"/>
      <c r="G20" s="41">
        <f t="shared" si="0"/>
        <v>45000</v>
      </c>
      <c r="H20" s="483" t="s">
        <v>922</v>
      </c>
      <c r="I20" s="121"/>
      <c r="J20" s="482"/>
    </row>
    <row r="21" spans="1:13" x14ac:dyDescent="0.25">
      <c r="A21" s="482">
        <f t="shared" si="1"/>
        <v>16</v>
      </c>
      <c r="B21" s="11">
        <v>45702</v>
      </c>
      <c r="C21" s="10" t="s">
        <v>940</v>
      </c>
      <c r="D21" s="82" t="s">
        <v>25</v>
      </c>
      <c r="E21" s="41">
        <v>45000</v>
      </c>
      <c r="F21" s="41"/>
      <c r="G21" s="41">
        <f t="shared" si="0"/>
        <v>45000</v>
      </c>
      <c r="H21" s="494" t="s">
        <v>962</v>
      </c>
      <c r="I21" s="121"/>
      <c r="J21" s="482"/>
    </row>
    <row r="22" spans="1:13" x14ac:dyDescent="0.25">
      <c r="A22" s="482">
        <f t="shared" si="1"/>
        <v>17</v>
      </c>
      <c r="B22" s="11">
        <v>45702</v>
      </c>
      <c r="C22" s="10" t="s">
        <v>941</v>
      </c>
      <c r="D22" s="82" t="s">
        <v>25</v>
      </c>
      <c r="E22" s="41">
        <v>45000</v>
      </c>
      <c r="F22" s="41"/>
      <c r="G22" s="41">
        <f t="shared" si="0"/>
        <v>45000</v>
      </c>
      <c r="H22" s="494" t="s">
        <v>962</v>
      </c>
      <c r="I22" s="121"/>
      <c r="J22" s="482"/>
    </row>
    <row r="23" spans="1:13" x14ac:dyDescent="0.25">
      <c r="A23" s="482">
        <f t="shared" si="1"/>
        <v>18</v>
      </c>
      <c r="B23" s="11">
        <v>45702</v>
      </c>
      <c r="C23" s="10" t="s">
        <v>352</v>
      </c>
      <c r="D23" s="82" t="s">
        <v>25</v>
      </c>
      <c r="E23" s="41">
        <v>45000</v>
      </c>
      <c r="F23" s="41"/>
      <c r="G23" s="41">
        <f t="shared" si="0"/>
        <v>45000</v>
      </c>
      <c r="H23" s="494" t="s">
        <v>962</v>
      </c>
      <c r="I23" s="121"/>
      <c r="J23" s="482"/>
    </row>
    <row r="24" spans="1:13" x14ac:dyDescent="0.25">
      <c r="A24" s="482">
        <f t="shared" si="1"/>
        <v>19</v>
      </c>
      <c r="B24" s="11">
        <v>45702</v>
      </c>
      <c r="C24" s="10" t="s">
        <v>942</v>
      </c>
      <c r="D24" s="82" t="s">
        <v>25</v>
      </c>
      <c r="E24" s="41">
        <v>45000</v>
      </c>
      <c r="F24" s="41"/>
      <c r="G24" s="41">
        <f t="shared" si="0"/>
        <v>45000</v>
      </c>
      <c r="H24" s="494" t="s">
        <v>962</v>
      </c>
      <c r="I24" s="121"/>
      <c r="J24" s="482"/>
    </row>
    <row r="25" spans="1:13" x14ac:dyDescent="0.25">
      <c r="A25" s="482">
        <f t="shared" si="1"/>
        <v>20</v>
      </c>
      <c r="B25" s="11">
        <v>45702</v>
      </c>
      <c r="C25" s="10" t="s">
        <v>943</v>
      </c>
      <c r="D25" s="82" t="s">
        <v>25</v>
      </c>
      <c r="E25" s="41">
        <v>45000</v>
      </c>
      <c r="F25" s="41"/>
      <c r="G25" s="41">
        <f t="shared" si="0"/>
        <v>45000</v>
      </c>
      <c r="H25" s="501" t="s">
        <v>184</v>
      </c>
      <c r="I25" s="121"/>
      <c r="J25" s="482"/>
    </row>
    <row r="26" spans="1:13" x14ac:dyDescent="0.25">
      <c r="A26" s="482">
        <f t="shared" si="1"/>
        <v>21</v>
      </c>
      <c r="B26" s="11">
        <v>45702</v>
      </c>
      <c r="C26" s="10" t="s">
        <v>923</v>
      </c>
      <c r="D26" s="82" t="s">
        <v>25</v>
      </c>
      <c r="E26" s="41">
        <v>45000</v>
      </c>
      <c r="F26" s="41"/>
      <c r="G26" s="41">
        <f t="shared" si="0"/>
        <v>45000</v>
      </c>
      <c r="H26" s="483" t="s">
        <v>862</v>
      </c>
      <c r="I26" s="121"/>
      <c r="J26" s="482"/>
    </row>
    <row r="27" spans="1:13" x14ac:dyDescent="0.25">
      <c r="A27" s="482">
        <f t="shared" si="1"/>
        <v>22</v>
      </c>
      <c r="B27" s="11">
        <v>45723</v>
      </c>
      <c r="C27" s="10" t="s">
        <v>944</v>
      </c>
      <c r="D27" s="82" t="s">
        <v>25</v>
      </c>
      <c r="E27" s="41">
        <v>45000</v>
      </c>
      <c r="F27" s="41"/>
      <c r="G27" s="41">
        <f t="shared" si="0"/>
        <v>45000</v>
      </c>
      <c r="H27" s="498" t="s">
        <v>204</v>
      </c>
      <c r="I27" s="121"/>
      <c r="J27" s="482"/>
    </row>
    <row r="28" spans="1:13" x14ac:dyDescent="0.25">
      <c r="A28" s="482">
        <f t="shared" si="1"/>
        <v>23</v>
      </c>
      <c r="B28" s="11">
        <v>45702</v>
      </c>
      <c r="C28" s="10" t="s">
        <v>945</v>
      </c>
      <c r="D28" s="82" t="s">
        <v>25</v>
      </c>
      <c r="E28" s="41">
        <v>45000</v>
      </c>
      <c r="F28" s="41"/>
      <c r="G28" s="41">
        <f t="shared" si="0"/>
        <v>45000</v>
      </c>
      <c r="H28" s="498" t="s">
        <v>204</v>
      </c>
      <c r="I28" s="121"/>
      <c r="J28" s="482"/>
    </row>
    <row r="29" spans="1:13" x14ac:dyDescent="0.25">
      <c r="A29" s="482">
        <f t="shared" si="1"/>
        <v>24</v>
      </c>
      <c r="B29" s="11">
        <v>45702</v>
      </c>
      <c r="C29" s="10" t="s">
        <v>946</v>
      </c>
      <c r="D29" s="82" t="s">
        <v>25</v>
      </c>
      <c r="E29" s="41">
        <v>45000</v>
      </c>
      <c r="F29" s="41"/>
      <c r="G29" s="41">
        <f t="shared" si="0"/>
        <v>45000</v>
      </c>
      <c r="H29" s="501" t="s">
        <v>184</v>
      </c>
      <c r="I29" s="121"/>
      <c r="J29" s="482"/>
    </row>
    <row r="30" spans="1:13" x14ac:dyDescent="0.25">
      <c r="A30" s="482">
        <f t="shared" si="1"/>
        <v>25</v>
      </c>
      <c r="B30" s="11">
        <v>45702</v>
      </c>
      <c r="C30" s="10" t="s">
        <v>947</v>
      </c>
      <c r="D30" s="82" t="s">
        <v>25</v>
      </c>
      <c r="E30" s="41">
        <v>45000</v>
      </c>
      <c r="F30" s="41"/>
      <c r="G30" s="41">
        <f t="shared" si="0"/>
        <v>45000</v>
      </c>
      <c r="H30" s="501" t="s">
        <v>184</v>
      </c>
      <c r="I30" s="121"/>
      <c r="J30" s="482"/>
    </row>
    <row r="31" spans="1:13" x14ac:dyDescent="0.25">
      <c r="A31" s="482">
        <f t="shared" si="1"/>
        <v>26</v>
      </c>
      <c r="B31" s="11">
        <v>45702</v>
      </c>
      <c r="C31" s="10" t="s">
        <v>948</v>
      </c>
      <c r="D31" s="82" t="s">
        <v>25</v>
      </c>
      <c r="E31" s="41">
        <v>45000</v>
      </c>
      <c r="F31" s="41"/>
      <c r="G31" s="41">
        <f t="shared" si="0"/>
        <v>45000</v>
      </c>
      <c r="H31" s="502" t="s">
        <v>990</v>
      </c>
      <c r="I31" s="121"/>
      <c r="J31" s="482"/>
    </row>
    <row r="32" spans="1:13" x14ac:dyDescent="0.25">
      <c r="A32" s="482">
        <f t="shared" si="1"/>
        <v>27</v>
      </c>
      <c r="B32" s="11">
        <v>45702</v>
      </c>
      <c r="C32" s="10" t="s">
        <v>949</v>
      </c>
      <c r="D32" s="82" t="s">
        <v>25</v>
      </c>
      <c r="E32" s="41">
        <v>45000</v>
      </c>
      <c r="F32" s="41"/>
      <c r="G32" s="41">
        <f t="shared" si="0"/>
        <v>45000</v>
      </c>
      <c r="H32" s="498" t="s">
        <v>204</v>
      </c>
      <c r="I32" s="121"/>
      <c r="J32" s="482"/>
    </row>
    <row r="33" spans="1:10" x14ac:dyDescent="0.25">
      <c r="A33" s="482">
        <f t="shared" si="1"/>
        <v>28</v>
      </c>
      <c r="B33" s="11">
        <v>45702</v>
      </c>
      <c r="C33" s="10" t="s">
        <v>950</v>
      </c>
      <c r="D33" s="82" t="s">
        <v>25</v>
      </c>
      <c r="E33" s="41">
        <v>45000</v>
      </c>
      <c r="F33" s="41"/>
      <c r="G33" s="41">
        <f t="shared" si="0"/>
        <v>45000</v>
      </c>
      <c r="H33" s="498" t="s">
        <v>204</v>
      </c>
      <c r="I33" s="121"/>
      <c r="J33" s="482"/>
    </row>
    <row r="34" spans="1:10" x14ac:dyDescent="0.25">
      <c r="A34" s="482">
        <f t="shared" si="1"/>
        <v>29</v>
      </c>
      <c r="B34" s="11">
        <v>45702</v>
      </c>
      <c r="C34" s="10" t="s">
        <v>951</v>
      </c>
      <c r="D34" s="82" t="s">
        <v>25</v>
      </c>
      <c r="E34" s="41">
        <v>45000</v>
      </c>
      <c r="F34" s="41"/>
      <c r="G34" s="41">
        <f t="shared" si="0"/>
        <v>45000</v>
      </c>
      <c r="H34" s="501" t="s">
        <v>184</v>
      </c>
      <c r="I34" s="121"/>
      <c r="J34" s="482"/>
    </row>
    <row r="35" spans="1:10" x14ac:dyDescent="0.25">
      <c r="A35" s="482">
        <f t="shared" si="1"/>
        <v>30</v>
      </c>
      <c r="B35" s="11">
        <v>45702</v>
      </c>
      <c r="C35" s="10" t="s">
        <v>952</v>
      </c>
      <c r="D35" s="82" t="s">
        <v>25</v>
      </c>
      <c r="E35" s="41">
        <v>45000</v>
      </c>
      <c r="F35" s="41"/>
      <c r="G35" s="41">
        <f t="shared" si="0"/>
        <v>45000</v>
      </c>
      <c r="H35" s="498" t="s">
        <v>204</v>
      </c>
      <c r="I35" s="121"/>
      <c r="J35" s="482"/>
    </row>
    <row r="36" spans="1:10" x14ac:dyDescent="0.25">
      <c r="A36" s="482">
        <f t="shared" si="1"/>
        <v>31</v>
      </c>
      <c r="B36" s="11">
        <v>45702</v>
      </c>
      <c r="C36" s="10" t="s">
        <v>953</v>
      </c>
      <c r="D36" s="82" t="s">
        <v>25</v>
      </c>
      <c r="E36" s="41">
        <v>45000</v>
      </c>
      <c r="F36" s="41"/>
      <c r="G36" s="41">
        <f t="shared" si="0"/>
        <v>45000</v>
      </c>
      <c r="H36" s="501" t="s">
        <v>184</v>
      </c>
      <c r="I36" s="121"/>
      <c r="J36" s="482"/>
    </row>
    <row r="37" spans="1:10" x14ac:dyDescent="0.25">
      <c r="A37" s="482">
        <f t="shared" si="1"/>
        <v>32</v>
      </c>
      <c r="B37" s="11">
        <v>45702</v>
      </c>
      <c r="C37" s="10" t="s">
        <v>805</v>
      </c>
      <c r="D37" s="82" t="s">
        <v>25</v>
      </c>
      <c r="E37" s="41">
        <v>45000</v>
      </c>
      <c r="F37" s="41"/>
      <c r="G37" s="41">
        <f t="shared" si="0"/>
        <v>45000</v>
      </c>
      <c r="H37" s="483" t="s">
        <v>909</v>
      </c>
      <c r="I37" s="121"/>
      <c r="J37" s="482"/>
    </row>
    <row r="38" spans="1:10" x14ac:dyDescent="0.25">
      <c r="A38" s="482">
        <f t="shared" si="1"/>
        <v>33</v>
      </c>
      <c r="B38" s="11">
        <v>45702</v>
      </c>
      <c r="C38" s="10" t="s">
        <v>954</v>
      </c>
      <c r="D38" s="82" t="s">
        <v>25</v>
      </c>
      <c r="E38" s="41">
        <v>45000</v>
      </c>
      <c r="F38" s="41"/>
      <c r="G38" s="41">
        <f t="shared" si="0"/>
        <v>45000</v>
      </c>
      <c r="H38" s="500" t="s">
        <v>741</v>
      </c>
      <c r="I38" s="121"/>
      <c r="J38" s="482"/>
    </row>
    <row r="39" spans="1:10" x14ac:dyDescent="0.25">
      <c r="A39" s="482">
        <f t="shared" si="1"/>
        <v>34</v>
      </c>
      <c r="B39" s="11">
        <v>45702</v>
      </c>
      <c r="C39" s="10" t="s">
        <v>169</v>
      </c>
      <c r="D39" s="82" t="s">
        <v>25</v>
      </c>
      <c r="E39" s="41">
        <v>45000</v>
      </c>
      <c r="F39" s="41"/>
      <c r="G39" s="41">
        <f t="shared" si="0"/>
        <v>45000</v>
      </c>
      <c r="H39" s="500" t="s">
        <v>741</v>
      </c>
      <c r="I39" s="121"/>
      <c r="J39" s="482"/>
    </row>
    <row r="40" spans="1:10" x14ac:dyDescent="0.25">
      <c r="A40" s="482">
        <f t="shared" si="1"/>
        <v>35</v>
      </c>
      <c r="B40" s="11">
        <v>45702</v>
      </c>
      <c r="C40" s="10" t="s">
        <v>955</v>
      </c>
      <c r="D40" s="82" t="s">
        <v>25</v>
      </c>
      <c r="E40" s="41">
        <v>45000</v>
      </c>
      <c r="F40" s="41"/>
      <c r="G40" s="41">
        <f t="shared" si="0"/>
        <v>45000</v>
      </c>
      <c r="H40" s="500" t="s">
        <v>741</v>
      </c>
      <c r="I40" s="121"/>
      <c r="J40" s="482"/>
    </row>
    <row r="41" spans="1:10" x14ac:dyDescent="0.25">
      <c r="A41" s="482">
        <f t="shared" si="1"/>
        <v>36</v>
      </c>
      <c r="B41" s="11">
        <v>45702</v>
      </c>
      <c r="C41" s="10" t="s">
        <v>956</v>
      </c>
      <c r="D41" s="82" t="s">
        <v>25</v>
      </c>
      <c r="E41" s="41">
        <v>45000</v>
      </c>
      <c r="F41" s="41"/>
      <c r="G41" s="41">
        <f t="shared" si="0"/>
        <v>45000</v>
      </c>
      <c r="H41" s="500" t="s">
        <v>741</v>
      </c>
      <c r="I41" s="121"/>
      <c r="J41" s="482"/>
    </row>
    <row r="42" spans="1:10" x14ac:dyDescent="0.25">
      <c r="A42" s="482">
        <f t="shared" si="1"/>
        <v>37</v>
      </c>
      <c r="B42" s="11">
        <v>45702</v>
      </c>
      <c r="C42" s="10" t="s">
        <v>957</v>
      </c>
      <c r="D42" s="82" t="s">
        <v>25</v>
      </c>
      <c r="E42" s="41">
        <v>55000</v>
      </c>
      <c r="F42" s="41"/>
      <c r="G42" s="41">
        <f t="shared" si="0"/>
        <v>55000</v>
      </c>
      <c r="H42" s="500" t="s">
        <v>741</v>
      </c>
      <c r="I42" s="121"/>
      <c r="J42" s="482"/>
    </row>
    <row r="43" spans="1:10" x14ac:dyDescent="0.25">
      <c r="A43" s="482">
        <f t="shared" si="1"/>
        <v>38</v>
      </c>
      <c r="B43" s="11">
        <v>45702</v>
      </c>
      <c r="C43" s="10" t="s">
        <v>834</v>
      </c>
      <c r="D43" s="82" t="s">
        <v>25</v>
      </c>
      <c r="E43" s="41">
        <v>55000</v>
      </c>
      <c r="F43" s="41"/>
      <c r="G43" s="41">
        <f t="shared" si="0"/>
        <v>55000</v>
      </c>
      <c r="H43" s="494" t="s">
        <v>962</v>
      </c>
      <c r="I43" s="121"/>
      <c r="J43" s="482"/>
    </row>
    <row r="44" spans="1:10" x14ac:dyDescent="0.25">
      <c r="A44" s="482">
        <f t="shared" si="1"/>
        <v>39</v>
      </c>
      <c r="B44" s="11">
        <v>45702</v>
      </c>
      <c r="C44" s="10" t="s">
        <v>958</v>
      </c>
      <c r="D44" s="82" t="s">
        <v>25</v>
      </c>
      <c r="E44" s="41">
        <v>45000</v>
      </c>
      <c r="F44" s="41"/>
      <c r="G44" s="41">
        <f>E44-F44</f>
        <v>45000</v>
      </c>
      <c r="H44" s="495" t="s">
        <v>921</v>
      </c>
      <c r="I44" s="121"/>
      <c r="J44" s="482"/>
    </row>
    <row r="45" spans="1:10" x14ac:dyDescent="0.25">
      <c r="A45" s="482">
        <f t="shared" si="1"/>
        <v>40</v>
      </c>
      <c r="B45" s="11">
        <v>45702</v>
      </c>
      <c r="C45" s="10" t="s">
        <v>81</v>
      </c>
      <c r="D45" s="82" t="s">
        <v>25</v>
      </c>
      <c r="E45" s="41">
        <v>45000</v>
      </c>
      <c r="F45" s="41"/>
      <c r="G45" s="41">
        <f>E45-F45</f>
        <v>45000</v>
      </c>
      <c r="H45" s="495" t="s">
        <v>921</v>
      </c>
      <c r="I45" s="121"/>
      <c r="J45" s="482"/>
    </row>
    <row r="46" spans="1:10" x14ac:dyDescent="0.25">
      <c r="A46" s="482">
        <f t="shared" si="1"/>
        <v>41</v>
      </c>
      <c r="B46" s="11">
        <v>45702</v>
      </c>
      <c r="C46" s="10" t="s">
        <v>959</v>
      </c>
      <c r="D46" s="82" t="s">
        <v>25</v>
      </c>
      <c r="E46" s="41">
        <v>45000</v>
      </c>
      <c r="F46" s="41"/>
      <c r="G46" s="41">
        <f t="shared" si="0"/>
        <v>45000</v>
      </c>
      <c r="H46" s="498" t="s">
        <v>204</v>
      </c>
      <c r="I46" s="121"/>
      <c r="J46" s="482"/>
    </row>
    <row r="47" spans="1:10" x14ac:dyDescent="0.25">
      <c r="A47" s="482">
        <f t="shared" si="1"/>
        <v>42</v>
      </c>
      <c r="B47" s="11">
        <v>45702</v>
      </c>
      <c r="C47" s="10" t="s">
        <v>960</v>
      </c>
      <c r="D47" s="82" t="s">
        <v>25</v>
      </c>
      <c r="E47" s="41">
        <v>45000</v>
      </c>
      <c r="F47" s="41"/>
      <c r="G47" s="41">
        <f t="shared" si="0"/>
        <v>45000</v>
      </c>
      <c r="H47" s="498" t="s">
        <v>204</v>
      </c>
      <c r="I47" s="121"/>
      <c r="J47" s="482"/>
    </row>
    <row r="48" spans="1:10" x14ac:dyDescent="0.25">
      <c r="A48" s="482">
        <f t="shared" si="1"/>
        <v>43</v>
      </c>
      <c r="B48" s="11">
        <v>45702</v>
      </c>
      <c r="C48" s="10" t="s">
        <v>961</v>
      </c>
      <c r="D48" s="82" t="s">
        <v>25</v>
      </c>
      <c r="E48" s="41">
        <v>45000</v>
      </c>
      <c r="F48" s="41"/>
      <c r="G48" s="41">
        <f t="shared" si="0"/>
        <v>45000</v>
      </c>
      <c r="H48" s="498" t="s">
        <v>204</v>
      </c>
      <c r="I48" s="121"/>
      <c r="J48" s="482"/>
    </row>
    <row r="49" spans="1:10" x14ac:dyDescent="0.25">
      <c r="A49" s="482">
        <f t="shared" si="1"/>
        <v>44</v>
      </c>
      <c r="B49" s="11">
        <v>45702</v>
      </c>
      <c r="C49" s="10" t="s">
        <v>958</v>
      </c>
      <c r="D49" s="82" t="s">
        <v>25</v>
      </c>
      <c r="E49" s="41">
        <v>45000</v>
      </c>
      <c r="F49" s="41"/>
      <c r="G49" s="41">
        <f t="shared" si="0"/>
        <v>45000</v>
      </c>
      <c r="H49" s="495" t="s">
        <v>921</v>
      </c>
      <c r="I49" s="121"/>
      <c r="J49" s="482"/>
    </row>
    <row r="50" spans="1:10" x14ac:dyDescent="0.25">
      <c r="A50" s="482">
        <f t="shared" si="1"/>
        <v>45</v>
      </c>
      <c r="B50" s="11">
        <v>45702</v>
      </c>
      <c r="C50" s="10" t="s">
        <v>81</v>
      </c>
      <c r="D50" s="82" t="s">
        <v>25</v>
      </c>
      <c r="E50" s="41">
        <v>45000</v>
      </c>
      <c r="F50" s="41"/>
      <c r="G50" s="41">
        <f t="shared" si="0"/>
        <v>45000</v>
      </c>
      <c r="H50" s="498" t="s">
        <v>204</v>
      </c>
      <c r="I50" s="121"/>
      <c r="J50" s="482"/>
    </row>
    <row r="51" spans="1:10" x14ac:dyDescent="0.25">
      <c r="A51" s="482">
        <f t="shared" si="1"/>
        <v>46</v>
      </c>
      <c r="B51" s="11">
        <v>45702</v>
      </c>
      <c r="C51" s="10" t="s">
        <v>763</v>
      </c>
      <c r="D51" s="82" t="s">
        <v>25</v>
      </c>
      <c r="E51" s="41">
        <v>45000</v>
      </c>
      <c r="F51" s="10"/>
      <c r="G51" s="41">
        <f t="shared" si="0"/>
        <v>45000</v>
      </c>
      <c r="H51" s="500" t="s">
        <v>741</v>
      </c>
      <c r="I51" s="121"/>
      <c r="J51" s="10"/>
    </row>
    <row r="52" spans="1:10" x14ac:dyDescent="0.25">
      <c r="A52" s="488">
        <f t="shared" si="1"/>
        <v>47</v>
      </c>
      <c r="B52" s="11">
        <v>45705</v>
      </c>
      <c r="C52" s="10" t="s">
        <v>756</v>
      </c>
      <c r="D52" s="82" t="s">
        <v>25</v>
      </c>
      <c r="E52" s="41">
        <v>55000</v>
      </c>
      <c r="F52" s="10"/>
      <c r="G52" s="41">
        <f t="shared" si="0"/>
        <v>55000</v>
      </c>
      <c r="H52" s="500" t="s">
        <v>741</v>
      </c>
      <c r="I52" s="121"/>
      <c r="J52" s="10"/>
    </row>
    <row r="53" spans="1:10" x14ac:dyDescent="0.25">
      <c r="A53" s="488">
        <f t="shared" si="1"/>
        <v>48</v>
      </c>
      <c r="B53" s="171">
        <v>45706</v>
      </c>
      <c r="C53" s="10" t="s">
        <v>757</v>
      </c>
      <c r="D53" s="82" t="s">
        <v>25</v>
      </c>
      <c r="E53" s="41">
        <v>45000</v>
      </c>
      <c r="F53" s="10"/>
      <c r="G53" s="41">
        <f t="shared" si="0"/>
        <v>45000</v>
      </c>
      <c r="H53" s="500" t="s">
        <v>741</v>
      </c>
      <c r="I53" s="10"/>
      <c r="J53" s="10"/>
    </row>
    <row r="54" spans="1:10" x14ac:dyDescent="0.25">
      <c r="A54" s="490">
        <f t="shared" si="1"/>
        <v>49</v>
      </c>
      <c r="B54" s="171">
        <v>45709</v>
      </c>
      <c r="C54" s="10" t="s">
        <v>959</v>
      </c>
      <c r="D54" s="82" t="s">
        <v>25</v>
      </c>
      <c r="E54" s="41">
        <v>45000</v>
      </c>
      <c r="F54" s="10"/>
      <c r="G54" s="41">
        <f t="shared" si="0"/>
        <v>45000</v>
      </c>
      <c r="H54" s="492" t="s">
        <v>902</v>
      </c>
      <c r="I54" s="10"/>
      <c r="J54" s="10"/>
    </row>
    <row r="55" spans="1:10" x14ac:dyDescent="0.25">
      <c r="A55" s="490">
        <f t="shared" si="1"/>
        <v>50</v>
      </c>
      <c r="B55" s="171">
        <v>45709</v>
      </c>
      <c r="C55" s="10" t="s">
        <v>764</v>
      </c>
      <c r="D55" s="82" t="s">
        <v>25</v>
      </c>
      <c r="E55" s="41">
        <v>45000</v>
      </c>
      <c r="F55" s="10"/>
      <c r="G55" s="41">
        <f t="shared" si="0"/>
        <v>45000</v>
      </c>
      <c r="H55" s="500" t="s">
        <v>741</v>
      </c>
      <c r="I55" s="10"/>
      <c r="J55" s="10"/>
    </row>
    <row r="56" spans="1:10" x14ac:dyDescent="0.25">
      <c r="A56" s="490">
        <f t="shared" si="1"/>
        <v>51</v>
      </c>
      <c r="B56" s="171">
        <v>45709</v>
      </c>
      <c r="C56" s="10" t="s">
        <v>766</v>
      </c>
      <c r="D56" s="82" t="s">
        <v>25</v>
      </c>
      <c r="E56" s="41">
        <v>45000</v>
      </c>
      <c r="F56" s="10"/>
      <c r="G56" s="41">
        <f t="shared" si="0"/>
        <v>45000</v>
      </c>
      <c r="H56" s="500" t="s">
        <v>741</v>
      </c>
      <c r="I56" s="10"/>
      <c r="J56" s="10"/>
    </row>
    <row r="57" spans="1:10" x14ac:dyDescent="0.25">
      <c r="A57" s="504">
        <f t="shared" si="1"/>
        <v>52</v>
      </c>
      <c r="B57" s="171">
        <v>45711</v>
      </c>
      <c r="C57" s="10" t="s">
        <v>665</v>
      </c>
      <c r="D57" s="82" t="s">
        <v>25</v>
      </c>
      <c r="E57" s="41">
        <v>45000</v>
      </c>
      <c r="F57" s="10"/>
      <c r="G57" s="41">
        <f t="shared" si="0"/>
        <v>45000</v>
      </c>
      <c r="H57" s="505" t="s">
        <v>893</v>
      </c>
      <c r="I57" s="10"/>
      <c r="J57" s="10"/>
    </row>
    <row r="58" spans="1:10" x14ac:dyDescent="0.25">
      <c r="A58" s="506">
        <f t="shared" si="1"/>
        <v>53</v>
      </c>
      <c r="B58" s="11">
        <v>45714</v>
      </c>
      <c r="C58" s="10" t="s">
        <v>996</v>
      </c>
      <c r="D58" s="82" t="s">
        <v>25</v>
      </c>
      <c r="E58" s="41">
        <v>45000</v>
      </c>
      <c r="F58" s="10"/>
      <c r="G58" s="41">
        <f t="shared" si="0"/>
        <v>45000</v>
      </c>
      <c r="H58" s="10"/>
      <c r="I58" s="10"/>
      <c r="J58" s="10"/>
    </row>
    <row r="59" spans="1:10" x14ac:dyDescent="0.25">
      <c r="A59" s="506">
        <f t="shared" si="1"/>
        <v>54</v>
      </c>
      <c r="B59" s="11">
        <v>45714</v>
      </c>
      <c r="C59" s="10" t="s">
        <v>1022</v>
      </c>
      <c r="D59" s="82" t="s">
        <v>25</v>
      </c>
      <c r="E59" s="41">
        <v>45000</v>
      </c>
      <c r="F59" s="10"/>
      <c r="G59" s="41">
        <f t="shared" si="0"/>
        <v>45000</v>
      </c>
      <c r="H59" s="10"/>
      <c r="I59" s="10"/>
      <c r="J59" s="10"/>
    </row>
  </sheetData>
  <mergeCells count="1">
    <mergeCell ref="B2:H3"/>
  </mergeCells>
  <pageMargins left="0.7" right="0.7" top="0.75" bottom="0.75" header="0.3" footer="0.3"/>
  <pageSetup paperSize="9" scale="70" orientation="landscape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"/>
  <sheetViews>
    <sheetView workbookViewId="0">
      <selection activeCell="E30" sqref="E30"/>
    </sheetView>
  </sheetViews>
  <sheetFormatPr baseColWidth="10" defaultRowHeight="15" x14ac:dyDescent="0.25"/>
  <cols>
    <col min="2" max="2" width="10.7109375" customWidth="1"/>
    <col min="3" max="3" width="11.7109375" customWidth="1"/>
    <col min="4" max="4" width="9.28515625" customWidth="1"/>
    <col min="6" max="6" width="13" customWidth="1"/>
    <col min="8" max="8" width="8" customWidth="1"/>
    <col min="9" max="9" width="13.85546875" customWidth="1"/>
    <col min="10" max="10" width="17.140625" customWidth="1"/>
    <col min="11" max="11" width="15.28515625" customWidth="1"/>
    <col min="12" max="13" width="13.85546875" customWidth="1"/>
    <col min="14" max="14" width="10.7109375" customWidth="1"/>
    <col min="15" max="15" width="18.7109375" customWidth="1"/>
  </cols>
  <sheetData>
    <row r="1" spans="1:15" ht="18.75" x14ac:dyDescent="0.25">
      <c r="A1" s="16" t="s">
        <v>281</v>
      </c>
      <c r="B1" s="16" t="s">
        <v>9</v>
      </c>
      <c r="C1" s="16" t="s">
        <v>41</v>
      </c>
      <c r="D1" s="16" t="s">
        <v>1</v>
      </c>
      <c r="E1" s="16" t="s">
        <v>2</v>
      </c>
      <c r="F1" s="16" t="s">
        <v>3</v>
      </c>
      <c r="G1" s="16" t="s">
        <v>149</v>
      </c>
      <c r="H1" s="16" t="s">
        <v>5</v>
      </c>
      <c r="I1" s="16" t="s">
        <v>107</v>
      </c>
      <c r="J1" s="16" t="s">
        <v>142</v>
      </c>
      <c r="K1" s="16" t="s">
        <v>24</v>
      </c>
      <c r="L1" s="16" t="s">
        <v>137</v>
      </c>
      <c r="M1" s="16" t="s">
        <v>105</v>
      </c>
      <c r="N1" s="16" t="s">
        <v>9</v>
      </c>
      <c r="O1" s="16" t="s">
        <v>67</v>
      </c>
    </row>
    <row r="2" spans="1:15" x14ac:dyDescent="0.25">
      <c r="A2" s="429">
        <v>1</v>
      </c>
      <c r="B2" s="11">
        <v>45671</v>
      </c>
      <c r="C2" s="10" t="s">
        <v>806</v>
      </c>
      <c r="D2" s="82" t="s">
        <v>25</v>
      </c>
      <c r="E2" s="41">
        <v>55000</v>
      </c>
      <c r="F2" s="41">
        <v>250</v>
      </c>
      <c r="G2" s="41">
        <f>E2-F2</f>
        <v>54750</v>
      </c>
      <c r="H2" s="15">
        <v>600</v>
      </c>
      <c r="I2" s="15">
        <f>G2*H2</f>
        <v>32850000</v>
      </c>
      <c r="J2" s="430" t="s">
        <v>809</v>
      </c>
      <c r="K2" s="121"/>
      <c r="L2" s="41"/>
      <c r="M2" s="15">
        <v>65700000</v>
      </c>
      <c r="N2" s="11">
        <v>45678</v>
      </c>
      <c r="O2" s="10" t="s">
        <v>482</v>
      </c>
    </row>
    <row r="3" spans="1:15" x14ac:dyDescent="0.25">
      <c r="A3" s="429">
        <f>A2+1</f>
        <v>2</v>
      </c>
      <c r="B3" s="11">
        <v>45671</v>
      </c>
      <c r="C3" s="10" t="s">
        <v>807</v>
      </c>
      <c r="D3" s="82" t="s">
        <v>25</v>
      </c>
      <c r="E3" s="41">
        <v>55000</v>
      </c>
      <c r="F3" s="41">
        <v>250</v>
      </c>
      <c r="G3" s="41">
        <f>E3-F3</f>
        <v>54750</v>
      </c>
      <c r="H3" s="15">
        <v>600</v>
      </c>
      <c r="I3" s="15">
        <f>G3*H3</f>
        <v>32850000</v>
      </c>
      <c r="J3" s="430" t="s">
        <v>809</v>
      </c>
      <c r="K3" s="121"/>
      <c r="L3" s="41"/>
      <c r="M3" s="15">
        <v>28000000</v>
      </c>
      <c r="N3" s="11">
        <v>45678</v>
      </c>
      <c r="O3" s="10" t="s">
        <v>504</v>
      </c>
    </row>
    <row r="4" spans="1:15" x14ac:dyDescent="0.25">
      <c r="A4" s="429">
        <f>A3+1</f>
        <v>3</v>
      </c>
      <c r="B4" s="11">
        <v>45671</v>
      </c>
      <c r="C4" s="10" t="s">
        <v>808</v>
      </c>
      <c r="D4" s="82" t="s">
        <v>25</v>
      </c>
      <c r="E4" s="41">
        <v>55000</v>
      </c>
      <c r="F4" s="41">
        <v>250</v>
      </c>
      <c r="G4" s="41">
        <f>E4-F4</f>
        <v>54750</v>
      </c>
      <c r="H4" s="15">
        <v>600</v>
      </c>
      <c r="I4" s="15">
        <f>G4*H4</f>
        <v>32850000</v>
      </c>
      <c r="J4" s="430" t="s">
        <v>809</v>
      </c>
      <c r="K4" s="121"/>
      <c r="L4" s="41"/>
      <c r="M4" s="15">
        <v>4850000</v>
      </c>
      <c r="N4" s="11"/>
      <c r="O4" s="10"/>
    </row>
    <row r="6" spans="1:15" x14ac:dyDescent="0.25">
      <c r="K6" s="50" t="s">
        <v>28</v>
      </c>
      <c r="L6" s="36">
        <f>SUM(I2:I4)</f>
        <v>98550000</v>
      </c>
    </row>
    <row r="7" spans="1:15" x14ac:dyDescent="0.25">
      <c r="K7" s="10"/>
      <c r="L7" s="10"/>
    </row>
    <row r="8" spans="1:15" x14ac:dyDescent="0.25">
      <c r="E8" s="68"/>
      <c r="K8" s="50" t="s">
        <v>66</v>
      </c>
      <c r="L8" s="36">
        <f>SUM(M2:M4)</f>
        <v>98550000</v>
      </c>
    </row>
    <row r="9" spans="1:15" x14ac:dyDescent="0.25">
      <c r="K9" s="55"/>
      <c r="L9" s="49"/>
    </row>
    <row r="10" spans="1:15" x14ac:dyDescent="0.25">
      <c r="K10" s="50" t="s">
        <v>71</v>
      </c>
      <c r="L10" s="36">
        <f>L6-L8</f>
        <v>0</v>
      </c>
    </row>
  </sheetData>
  <pageMargins left="0.7" right="0.7" top="0.75" bottom="0.75" header="0.3" footer="0.3"/>
  <pageSetup scale="60" orientation="landscape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"/>
  <sheetViews>
    <sheetView topLeftCell="A7" workbookViewId="0">
      <selection activeCell="N13" sqref="N13"/>
    </sheetView>
  </sheetViews>
  <sheetFormatPr baseColWidth="10" defaultRowHeight="15" x14ac:dyDescent="0.25"/>
  <cols>
    <col min="1" max="1" width="10.5703125" customWidth="1"/>
    <col min="2" max="2" width="11.7109375" customWidth="1"/>
    <col min="5" max="5" width="17" customWidth="1"/>
    <col min="6" max="6" width="20" customWidth="1"/>
    <col min="7" max="7" width="8" customWidth="1"/>
    <col min="8" max="8" width="13.85546875" customWidth="1"/>
    <col min="9" max="9" width="18" customWidth="1"/>
    <col min="10" max="11" width="15.28515625" customWidth="1"/>
    <col min="12" max="12" width="13.85546875" customWidth="1"/>
    <col min="13" max="13" width="10.7109375" customWidth="1"/>
  </cols>
  <sheetData>
    <row r="1" spans="1:14" ht="18.75" x14ac:dyDescent="0.25">
      <c r="A1" s="16" t="s">
        <v>810</v>
      </c>
      <c r="B1" s="16" t="s">
        <v>41</v>
      </c>
      <c r="C1" s="16" t="s">
        <v>1</v>
      </c>
      <c r="D1" s="16" t="s">
        <v>2</v>
      </c>
      <c r="E1" s="16" t="s">
        <v>3</v>
      </c>
      <c r="F1" s="16" t="s">
        <v>149</v>
      </c>
      <c r="G1" s="16" t="s">
        <v>5</v>
      </c>
      <c r="H1" s="16" t="s">
        <v>107</v>
      </c>
      <c r="I1" s="16" t="s">
        <v>142</v>
      </c>
      <c r="J1" s="16" t="s">
        <v>24</v>
      </c>
      <c r="K1" s="16" t="s">
        <v>137</v>
      </c>
      <c r="L1" s="16" t="s">
        <v>105</v>
      </c>
      <c r="M1" s="16" t="s">
        <v>9</v>
      </c>
      <c r="N1" s="16" t="s">
        <v>67</v>
      </c>
    </row>
    <row r="2" spans="1:14" x14ac:dyDescent="0.25">
      <c r="A2" s="448">
        <v>1</v>
      </c>
      <c r="B2" s="10" t="s">
        <v>61</v>
      </c>
      <c r="C2" s="82" t="s">
        <v>25</v>
      </c>
      <c r="D2" s="41">
        <v>45000</v>
      </c>
      <c r="E2" s="41"/>
      <c r="F2" s="41">
        <f>D2-E2</f>
        <v>45000</v>
      </c>
      <c r="G2" s="15">
        <v>610</v>
      </c>
      <c r="H2" s="15">
        <f>F2*G2</f>
        <v>27450000</v>
      </c>
      <c r="I2" s="431" t="s">
        <v>184</v>
      </c>
      <c r="J2" s="121"/>
      <c r="K2" s="41"/>
      <c r="L2" s="15">
        <v>14000000</v>
      </c>
      <c r="M2" s="11">
        <v>45672</v>
      </c>
      <c r="N2" s="10" t="s">
        <v>485</v>
      </c>
    </row>
    <row r="3" spans="1:14" x14ac:dyDescent="0.25">
      <c r="A3" s="448">
        <f>A2+1</f>
        <v>2</v>
      </c>
      <c r="B3" s="10" t="s">
        <v>249</v>
      </c>
      <c r="C3" s="82" t="s">
        <v>25</v>
      </c>
      <c r="D3" s="41">
        <v>45000</v>
      </c>
      <c r="E3" s="41"/>
      <c r="F3" s="41">
        <f>D3-E3</f>
        <v>45000</v>
      </c>
      <c r="G3" s="15">
        <v>610</v>
      </c>
      <c r="H3" s="15">
        <f>F3*G3</f>
        <v>27450000</v>
      </c>
      <c r="I3" s="431" t="s">
        <v>821</v>
      </c>
      <c r="J3" s="121"/>
      <c r="K3" s="41"/>
      <c r="L3" s="15">
        <v>20000000</v>
      </c>
      <c r="M3" s="11">
        <v>45672</v>
      </c>
      <c r="N3" s="10" t="s">
        <v>812</v>
      </c>
    </row>
    <row r="4" spans="1:14" x14ac:dyDescent="0.25">
      <c r="A4" s="448">
        <f t="shared" ref="A4:A13" si="0">A3+1</f>
        <v>3</v>
      </c>
      <c r="B4" s="10" t="s">
        <v>78</v>
      </c>
      <c r="C4" s="82" t="s">
        <v>25</v>
      </c>
      <c r="D4" s="41">
        <v>45000</v>
      </c>
      <c r="E4" s="41"/>
      <c r="F4" s="41">
        <f>D4-E4</f>
        <v>45000</v>
      </c>
      <c r="G4" s="15">
        <v>610</v>
      </c>
      <c r="H4" s="15">
        <f>F4*G4</f>
        <v>27450000</v>
      </c>
      <c r="I4" s="431" t="s">
        <v>739</v>
      </c>
      <c r="J4" s="121"/>
      <c r="K4" s="41"/>
      <c r="L4" s="15">
        <v>27665000</v>
      </c>
      <c r="M4" s="11">
        <v>45672</v>
      </c>
      <c r="N4" s="10" t="s">
        <v>482</v>
      </c>
    </row>
    <row r="5" spans="1:14" x14ac:dyDescent="0.25">
      <c r="A5" s="448">
        <f t="shared" si="0"/>
        <v>4</v>
      </c>
      <c r="B5" s="10" t="s">
        <v>664</v>
      </c>
      <c r="C5" s="83" t="s">
        <v>27</v>
      </c>
      <c r="D5" s="41">
        <v>45000</v>
      </c>
      <c r="E5" s="41"/>
      <c r="F5" s="41">
        <f t="shared" ref="F5:F13" si="1">D5-E5</f>
        <v>45000</v>
      </c>
      <c r="G5" s="15">
        <v>610</v>
      </c>
      <c r="H5" s="15">
        <f t="shared" ref="H5:H13" si="2">F5*G5</f>
        <v>27450000</v>
      </c>
      <c r="I5" s="431" t="s">
        <v>809</v>
      </c>
      <c r="J5" s="121"/>
      <c r="K5" s="41"/>
      <c r="L5" s="15">
        <v>32798550</v>
      </c>
      <c r="M5" s="11">
        <v>45672</v>
      </c>
      <c r="N5" s="10" t="s">
        <v>481</v>
      </c>
    </row>
    <row r="6" spans="1:14" x14ac:dyDescent="0.25">
      <c r="A6" s="448">
        <f t="shared" si="0"/>
        <v>5</v>
      </c>
      <c r="B6" s="10" t="s">
        <v>665</v>
      </c>
      <c r="C6" s="83" t="s">
        <v>27</v>
      </c>
      <c r="D6" s="41">
        <v>45000</v>
      </c>
      <c r="E6" s="41"/>
      <c r="F6" s="41">
        <f t="shared" si="1"/>
        <v>45000</v>
      </c>
      <c r="G6" s="15">
        <v>610</v>
      </c>
      <c r="H6" s="15">
        <f t="shared" si="2"/>
        <v>27450000</v>
      </c>
      <c r="I6" s="431" t="s">
        <v>815</v>
      </c>
      <c r="J6" s="121"/>
      <c r="K6" s="41"/>
      <c r="L6" s="15">
        <v>27380000</v>
      </c>
      <c r="M6" s="11">
        <v>45679</v>
      </c>
      <c r="N6" s="10" t="s">
        <v>746</v>
      </c>
    </row>
    <row r="7" spans="1:14" x14ac:dyDescent="0.25">
      <c r="A7" s="448">
        <f t="shared" si="0"/>
        <v>6</v>
      </c>
      <c r="B7" s="10" t="s">
        <v>166</v>
      </c>
      <c r="C7" s="83" t="s">
        <v>27</v>
      </c>
      <c r="D7" s="41">
        <v>45000</v>
      </c>
      <c r="E7" s="41"/>
      <c r="F7" s="41">
        <f t="shared" si="1"/>
        <v>45000</v>
      </c>
      <c r="G7" s="15">
        <v>610</v>
      </c>
      <c r="H7" s="15">
        <f t="shared" si="2"/>
        <v>27450000</v>
      </c>
      <c r="I7" s="431" t="s">
        <v>816</v>
      </c>
      <c r="J7" s="121"/>
      <c r="K7" s="41"/>
      <c r="L7" s="15">
        <v>27193800</v>
      </c>
      <c r="M7" s="11">
        <v>45685</v>
      </c>
      <c r="N7" s="10" t="s">
        <v>860</v>
      </c>
    </row>
    <row r="8" spans="1:14" x14ac:dyDescent="0.25">
      <c r="A8" s="448">
        <f t="shared" si="0"/>
        <v>7</v>
      </c>
      <c r="B8" s="10" t="s">
        <v>77</v>
      </c>
      <c r="C8" s="83" t="s">
        <v>27</v>
      </c>
      <c r="D8" s="41">
        <v>45000</v>
      </c>
      <c r="E8" s="41"/>
      <c r="F8" s="41">
        <f t="shared" si="1"/>
        <v>45000</v>
      </c>
      <c r="G8" s="15">
        <v>610</v>
      </c>
      <c r="H8" s="15">
        <f t="shared" si="2"/>
        <v>27450000</v>
      </c>
      <c r="I8" s="431" t="s">
        <v>816</v>
      </c>
      <c r="J8" s="121"/>
      <c r="K8" s="41"/>
      <c r="L8" s="15">
        <v>28937650</v>
      </c>
      <c r="M8" s="11">
        <v>45688</v>
      </c>
      <c r="N8" s="10"/>
    </row>
    <row r="9" spans="1:14" x14ac:dyDescent="0.25">
      <c r="A9" s="448">
        <f t="shared" si="0"/>
        <v>8</v>
      </c>
      <c r="B9" s="10" t="s">
        <v>223</v>
      </c>
      <c r="C9" s="83" t="s">
        <v>27</v>
      </c>
      <c r="D9" s="41">
        <v>45000</v>
      </c>
      <c r="E9" s="41"/>
      <c r="F9" s="41">
        <f t="shared" si="1"/>
        <v>45000</v>
      </c>
      <c r="G9" s="15">
        <v>630</v>
      </c>
      <c r="H9" s="15">
        <f t="shared" si="2"/>
        <v>28350000</v>
      </c>
      <c r="I9" s="449" t="s">
        <v>372</v>
      </c>
      <c r="J9" s="121"/>
      <c r="K9" s="41"/>
      <c r="L9" s="15">
        <v>26325000</v>
      </c>
      <c r="M9" s="11">
        <v>45694</v>
      </c>
      <c r="N9" s="10" t="s">
        <v>485</v>
      </c>
    </row>
    <row r="10" spans="1:14" x14ac:dyDescent="0.25">
      <c r="A10" s="448">
        <f t="shared" si="0"/>
        <v>9</v>
      </c>
      <c r="B10" s="10" t="s">
        <v>78</v>
      </c>
      <c r="C10" s="83" t="s">
        <v>27</v>
      </c>
      <c r="D10" s="41">
        <v>45000</v>
      </c>
      <c r="E10" s="41"/>
      <c r="F10" s="41">
        <f t="shared" si="1"/>
        <v>45000</v>
      </c>
      <c r="G10" s="15">
        <v>625</v>
      </c>
      <c r="H10" s="15">
        <f t="shared" si="2"/>
        <v>28125000</v>
      </c>
      <c r="I10" s="449" t="s">
        <v>372</v>
      </c>
      <c r="J10" s="121"/>
      <c r="K10" s="41"/>
      <c r="L10" s="15">
        <v>15000000</v>
      </c>
      <c r="M10" s="11">
        <v>45702</v>
      </c>
      <c r="N10" s="10" t="s">
        <v>485</v>
      </c>
    </row>
    <row r="11" spans="1:14" x14ac:dyDescent="0.25">
      <c r="A11" s="478">
        <f t="shared" si="0"/>
        <v>10</v>
      </c>
      <c r="B11" s="10" t="s">
        <v>78</v>
      </c>
      <c r="C11" s="83" t="s">
        <v>27</v>
      </c>
      <c r="D11" s="41">
        <v>45000</v>
      </c>
      <c r="E11" s="41"/>
      <c r="F11" s="41">
        <f t="shared" si="1"/>
        <v>45000</v>
      </c>
      <c r="G11" s="15">
        <v>625</v>
      </c>
      <c r="H11" s="15">
        <f t="shared" si="2"/>
        <v>28125000</v>
      </c>
      <c r="I11" s="479" t="s">
        <v>821</v>
      </c>
      <c r="J11" s="121"/>
      <c r="K11" s="41"/>
      <c r="L11" s="15">
        <v>11100000</v>
      </c>
      <c r="M11" s="11">
        <v>45706</v>
      </c>
      <c r="N11" s="10" t="s">
        <v>485</v>
      </c>
    </row>
    <row r="12" spans="1:14" x14ac:dyDescent="0.25">
      <c r="A12" s="478">
        <f t="shared" si="0"/>
        <v>11</v>
      </c>
      <c r="B12" s="10" t="s">
        <v>249</v>
      </c>
      <c r="C12" s="82" t="s">
        <v>25</v>
      </c>
      <c r="D12" s="41">
        <v>45000</v>
      </c>
      <c r="E12" s="41"/>
      <c r="F12" s="41">
        <f t="shared" si="1"/>
        <v>45000</v>
      </c>
      <c r="G12" s="15">
        <v>610</v>
      </c>
      <c r="H12" s="15">
        <f t="shared" si="2"/>
        <v>27450000</v>
      </c>
      <c r="I12" s="479" t="s">
        <v>821</v>
      </c>
      <c r="J12" s="121"/>
      <c r="K12" s="41"/>
      <c r="L12" s="15">
        <v>28280000</v>
      </c>
      <c r="M12" s="11">
        <v>45712</v>
      </c>
      <c r="N12" s="10" t="s">
        <v>504</v>
      </c>
    </row>
    <row r="13" spans="1:14" x14ac:dyDescent="0.25">
      <c r="A13" s="504">
        <f t="shared" si="0"/>
        <v>12</v>
      </c>
      <c r="B13" s="10" t="s">
        <v>222</v>
      </c>
      <c r="C13" s="82" t="s">
        <v>25</v>
      </c>
      <c r="D13" s="41">
        <v>45000</v>
      </c>
      <c r="E13" s="41"/>
      <c r="F13" s="41">
        <f t="shared" si="1"/>
        <v>45000</v>
      </c>
      <c r="G13" s="15">
        <v>610</v>
      </c>
      <c r="H13" s="15">
        <f t="shared" si="2"/>
        <v>27450000</v>
      </c>
      <c r="I13" s="479" t="s">
        <v>815</v>
      </c>
      <c r="J13" s="121"/>
      <c r="K13" s="41"/>
      <c r="L13" s="15">
        <v>50850000</v>
      </c>
      <c r="M13" s="11">
        <v>45723</v>
      </c>
      <c r="N13" s="10"/>
    </row>
    <row r="14" spans="1:14" x14ac:dyDescent="0.25">
      <c r="A14" s="478"/>
      <c r="B14" s="10"/>
      <c r="C14" s="10"/>
      <c r="D14" s="41"/>
      <c r="E14" s="41"/>
      <c r="F14" s="41"/>
      <c r="G14" s="15"/>
      <c r="H14" s="15"/>
      <c r="I14" s="479"/>
      <c r="J14" s="121"/>
      <c r="K14" s="41"/>
      <c r="L14" s="15"/>
      <c r="M14" s="11"/>
      <c r="N14" s="10"/>
    </row>
    <row r="16" spans="1:14" x14ac:dyDescent="0.25">
      <c r="J16" s="50" t="s">
        <v>28</v>
      </c>
      <c r="K16" s="36">
        <f>SUM(H12:H13)</f>
        <v>54900000</v>
      </c>
    </row>
    <row r="17" spans="4:11" x14ac:dyDescent="0.25">
      <c r="J17" s="10"/>
      <c r="K17" s="10"/>
    </row>
    <row r="18" spans="4:11" x14ac:dyDescent="0.25">
      <c r="D18" s="68"/>
      <c r="J18" s="50" t="s">
        <v>66</v>
      </c>
      <c r="K18" s="36">
        <f>SUM(L13:L14)</f>
        <v>50850000</v>
      </c>
    </row>
    <row r="19" spans="4:11" x14ac:dyDescent="0.25">
      <c r="D19" s="68"/>
    </row>
    <row r="20" spans="4:11" x14ac:dyDescent="0.25">
      <c r="D20" s="68"/>
      <c r="J20" s="50" t="s">
        <v>227</v>
      </c>
      <c r="K20" s="36">
        <f>SUM(D12:D13)*45</f>
        <v>4050000</v>
      </c>
    </row>
    <row r="21" spans="4:11" x14ac:dyDescent="0.25">
      <c r="J21" s="55"/>
      <c r="K21" s="49"/>
    </row>
    <row r="22" spans="4:11" x14ac:dyDescent="0.25">
      <c r="J22" s="50" t="s">
        <v>71</v>
      </c>
      <c r="K22" s="36">
        <f>K16-K18-K20</f>
        <v>0</v>
      </c>
    </row>
  </sheetData>
  <pageMargins left="0.7" right="0.7" top="0.75" bottom="0.75" header="0.3" footer="0.3"/>
  <pageSetup scale="60" orientation="landscape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6"/>
  <sheetViews>
    <sheetView topLeftCell="A7" zoomScaleNormal="100" workbookViewId="0">
      <selection activeCell="A13" sqref="A13"/>
    </sheetView>
  </sheetViews>
  <sheetFormatPr baseColWidth="10" defaultRowHeight="15" x14ac:dyDescent="0.25"/>
  <cols>
    <col min="3" max="3" width="20.140625" bestFit="1" customWidth="1"/>
    <col min="6" max="6" width="13" customWidth="1"/>
    <col min="7" max="7" width="20" customWidth="1"/>
    <col min="9" max="9" width="13.85546875" customWidth="1"/>
    <col min="10" max="10" width="18.28515625" customWidth="1"/>
    <col min="11" max="11" width="15.28515625" customWidth="1"/>
    <col min="12" max="12" width="14.85546875" customWidth="1"/>
    <col min="13" max="13" width="13.85546875" customWidth="1"/>
    <col min="14" max="14" width="10.7109375" customWidth="1"/>
    <col min="15" max="15" width="30.28515625" bestFit="1" customWidth="1"/>
  </cols>
  <sheetData>
    <row r="1" spans="1:15" ht="18.75" x14ac:dyDescent="0.25">
      <c r="A1" s="16" t="s">
        <v>281</v>
      </c>
      <c r="B1" s="16" t="s">
        <v>9</v>
      </c>
      <c r="C1" s="16" t="s">
        <v>41</v>
      </c>
      <c r="D1" s="16" t="s">
        <v>1</v>
      </c>
      <c r="E1" s="16" t="s">
        <v>2</v>
      </c>
      <c r="F1" s="16" t="s">
        <v>3</v>
      </c>
      <c r="G1" s="16" t="s">
        <v>149</v>
      </c>
      <c r="H1" s="16" t="s">
        <v>5</v>
      </c>
      <c r="I1" s="16" t="s">
        <v>107</v>
      </c>
      <c r="J1" s="16" t="s">
        <v>142</v>
      </c>
      <c r="K1" s="16" t="s">
        <v>24</v>
      </c>
      <c r="L1" s="16" t="s">
        <v>137</v>
      </c>
      <c r="M1" s="16" t="s">
        <v>105</v>
      </c>
      <c r="N1" s="16" t="s">
        <v>9</v>
      </c>
      <c r="O1" s="16" t="s">
        <v>67</v>
      </c>
    </row>
    <row r="2" spans="1:15" x14ac:dyDescent="0.25">
      <c r="A2" s="367">
        <v>1</v>
      </c>
      <c r="B2" s="11">
        <v>45618</v>
      </c>
      <c r="C2" s="10" t="s">
        <v>685</v>
      </c>
      <c r="D2" s="82" t="s">
        <v>25</v>
      </c>
      <c r="E2" s="41">
        <v>45000</v>
      </c>
      <c r="F2" s="41"/>
      <c r="G2" s="41">
        <f>E2-F2</f>
        <v>45000</v>
      </c>
      <c r="H2" s="368">
        <v>640</v>
      </c>
      <c r="I2" s="15">
        <f>G2*H2</f>
        <v>28800000</v>
      </c>
      <c r="J2" s="369" t="s">
        <v>677</v>
      </c>
      <c r="K2" s="121"/>
      <c r="L2" s="41"/>
      <c r="M2" s="15">
        <v>100000</v>
      </c>
      <c r="N2" s="11">
        <v>45618</v>
      </c>
      <c r="O2" s="10" t="s">
        <v>500</v>
      </c>
    </row>
    <row r="3" spans="1:15" x14ac:dyDescent="0.25">
      <c r="A3" s="367">
        <f>A2+1</f>
        <v>2</v>
      </c>
      <c r="B3" s="11">
        <v>45623</v>
      </c>
      <c r="C3" s="10" t="s">
        <v>222</v>
      </c>
      <c r="D3" s="82" t="s">
        <v>25</v>
      </c>
      <c r="E3" s="41">
        <v>45000</v>
      </c>
      <c r="F3" s="41"/>
      <c r="G3" s="41">
        <f t="shared" ref="G3:G12" si="0">E3-F3</f>
        <v>45000</v>
      </c>
      <c r="H3" s="372">
        <v>640</v>
      </c>
      <c r="I3" s="15">
        <f t="shared" ref="I3:I12" si="1">G3*H3</f>
        <v>28800000</v>
      </c>
      <c r="J3" s="369" t="s">
        <v>677</v>
      </c>
      <c r="K3" s="121"/>
      <c r="L3" s="41"/>
      <c r="M3" s="15">
        <v>400000</v>
      </c>
      <c r="N3" s="11">
        <v>45623</v>
      </c>
      <c r="O3" s="10" t="s">
        <v>679</v>
      </c>
    </row>
    <row r="4" spans="1:15" x14ac:dyDescent="0.25">
      <c r="A4" s="371">
        <f t="shared" ref="A4:A12" si="2">A3+1</f>
        <v>3</v>
      </c>
      <c r="B4" s="11">
        <v>45623</v>
      </c>
      <c r="C4" s="10" t="s">
        <v>353</v>
      </c>
      <c r="D4" s="82" t="s">
        <v>25</v>
      </c>
      <c r="E4" s="41">
        <v>45000</v>
      </c>
      <c r="F4" s="41"/>
      <c r="G4" s="41">
        <f t="shared" si="0"/>
        <v>45000</v>
      </c>
      <c r="H4" s="372">
        <v>640</v>
      </c>
      <c r="I4" s="15">
        <f t="shared" si="1"/>
        <v>28800000</v>
      </c>
      <c r="J4" s="373" t="s">
        <v>677</v>
      </c>
      <c r="K4" s="121"/>
      <c r="L4" s="41"/>
      <c r="M4" s="15">
        <v>200000</v>
      </c>
      <c r="N4" s="11">
        <v>45623</v>
      </c>
      <c r="O4" s="10" t="s">
        <v>680</v>
      </c>
    </row>
    <row r="5" spans="1:15" x14ac:dyDescent="0.25">
      <c r="A5" s="371">
        <f t="shared" si="2"/>
        <v>4</v>
      </c>
      <c r="B5" s="11">
        <v>45623</v>
      </c>
      <c r="C5" s="10" t="s">
        <v>61</v>
      </c>
      <c r="D5" s="82" t="s">
        <v>25</v>
      </c>
      <c r="E5" s="41">
        <v>45000</v>
      </c>
      <c r="F5" s="41"/>
      <c r="G5" s="41">
        <f t="shared" si="0"/>
        <v>45000</v>
      </c>
      <c r="H5" s="372">
        <v>640</v>
      </c>
      <c r="I5" s="15">
        <f t="shared" si="1"/>
        <v>28800000</v>
      </c>
      <c r="J5" s="373" t="s">
        <v>678</v>
      </c>
      <c r="K5" s="121"/>
      <c r="L5" s="41"/>
      <c r="M5" s="15">
        <v>28225000</v>
      </c>
      <c r="N5" s="11">
        <v>45631</v>
      </c>
      <c r="O5" s="10" t="s">
        <v>713</v>
      </c>
    </row>
    <row r="6" spans="1:15" x14ac:dyDescent="0.25">
      <c r="A6" s="371">
        <f t="shared" si="2"/>
        <v>5</v>
      </c>
      <c r="B6" s="11">
        <v>45623</v>
      </c>
      <c r="C6" s="10" t="s">
        <v>249</v>
      </c>
      <c r="D6" s="82" t="s">
        <v>25</v>
      </c>
      <c r="E6" s="41">
        <v>45000</v>
      </c>
      <c r="F6" s="41"/>
      <c r="G6" s="41">
        <f t="shared" si="0"/>
        <v>45000</v>
      </c>
      <c r="H6" s="372">
        <v>640</v>
      </c>
      <c r="I6" s="15">
        <f t="shared" si="1"/>
        <v>28800000</v>
      </c>
      <c r="J6" s="373" t="s">
        <v>677</v>
      </c>
      <c r="K6" s="121"/>
      <c r="L6" s="41"/>
      <c r="M6" s="15">
        <v>28800000</v>
      </c>
      <c r="N6" s="11">
        <v>45632</v>
      </c>
      <c r="O6" s="10"/>
    </row>
    <row r="7" spans="1:15" x14ac:dyDescent="0.25">
      <c r="A7" s="371">
        <f t="shared" si="2"/>
        <v>6</v>
      </c>
      <c r="B7" s="11">
        <v>45657</v>
      </c>
      <c r="C7" s="10" t="s">
        <v>752</v>
      </c>
      <c r="D7" s="82" t="s">
        <v>25</v>
      </c>
      <c r="E7" s="41">
        <v>45000</v>
      </c>
      <c r="F7" s="41">
        <v>100</v>
      </c>
      <c r="G7" s="41">
        <f t="shared" si="0"/>
        <v>44900</v>
      </c>
      <c r="H7" s="409">
        <v>605</v>
      </c>
      <c r="I7" s="15">
        <f t="shared" si="1"/>
        <v>27164500</v>
      </c>
      <c r="J7" s="369" t="s">
        <v>753</v>
      </c>
      <c r="K7" s="121"/>
      <c r="L7" s="41"/>
      <c r="M7" s="15">
        <v>19000000</v>
      </c>
      <c r="N7" s="11">
        <v>45640</v>
      </c>
      <c r="O7" s="10"/>
    </row>
    <row r="8" spans="1:15" x14ac:dyDescent="0.25">
      <c r="A8" s="436">
        <f t="shared" si="2"/>
        <v>7</v>
      </c>
      <c r="B8" s="11">
        <v>45678</v>
      </c>
      <c r="C8" s="10" t="s">
        <v>628</v>
      </c>
      <c r="D8" s="82" t="s">
        <v>25</v>
      </c>
      <c r="E8" s="41">
        <v>45000</v>
      </c>
      <c r="F8" s="41"/>
      <c r="G8" s="41">
        <f t="shared" si="0"/>
        <v>45000</v>
      </c>
      <c r="H8" s="435">
        <v>620</v>
      </c>
      <c r="I8" s="15">
        <f t="shared" si="1"/>
        <v>27900000</v>
      </c>
      <c r="J8" s="403"/>
      <c r="K8" s="121"/>
      <c r="L8" s="41"/>
      <c r="M8" s="15">
        <v>27900000</v>
      </c>
      <c r="N8" s="11">
        <v>45646</v>
      </c>
      <c r="O8" s="10" t="s">
        <v>744</v>
      </c>
    </row>
    <row r="9" spans="1:15" x14ac:dyDescent="0.25">
      <c r="A9" s="436">
        <f t="shared" si="2"/>
        <v>8</v>
      </c>
      <c r="B9" s="11">
        <v>45678</v>
      </c>
      <c r="C9" s="10" t="s">
        <v>626</v>
      </c>
      <c r="D9" s="82" t="s">
        <v>25</v>
      </c>
      <c r="E9" s="41">
        <v>45000</v>
      </c>
      <c r="F9" s="41"/>
      <c r="G9" s="41">
        <f t="shared" si="0"/>
        <v>45000</v>
      </c>
      <c r="H9" s="435">
        <v>620</v>
      </c>
      <c r="I9" s="15">
        <f t="shared" si="1"/>
        <v>27900000</v>
      </c>
      <c r="J9" s="403"/>
      <c r="K9" s="121"/>
      <c r="L9" s="41"/>
      <c r="M9" s="15">
        <v>27800000</v>
      </c>
      <c r="N9" s="11">
        <v>45653</v>
      </c>
      <c r="O9" s="10" t="s">
        <v>750</v>
      </c>
    </row>
    <row r="10" spans="1:15" x14ac:dyDescent="0.25">
      <c r="A10" s="578">
        <f t="shared" si="2"/>
        <v>9</v>
      </c>
      <c r="B10" s="11">
        <v>45755</v>
      </c>
      <c r="C10" s="10" t="s">
        <v>1197</v>
      </c>
      <c r="D10" s="82" t="s">
        <v>25</v>
      </c>
      <c r="E10" s="41">
        <v>45000</v>
      </c>
      <c r="F10" s="41">
        <v>240</v>
      </c>
      <c r="G10" s="41">
        <f t="shared" si="0"/>
        <v>44760</v>
      </c>
      <c r="H10" s="573">
        <v>625</v>
      </c>
      <c r="I10" s="15">
        <f t="shared" si="1"/>
        <v>27975000</v>
      </c>
      <c r="J10" s="415" t="s">
        <v>1100</v>
      </c>
      <c r="K10" s="121"/>
      <c r="L10" s="41"/>
      <c r="M10" s="15">
        <v>25000000</v>
      </c>
      <c r="N10" s="11">
        <v>45997</v>
      </c>
      <c r="O10" s="10"/>
    </row>
    <row r="11" spans="1:15" x14ac:dyDescent="0.25">
      <c r="A11" s="605">
        <f t="shared" si="2"/>
        <v>10</v>
      </c>
      <c r="B11" s="11">
        <v>45765</v>
      </c>
      <c r="C11" s="10" t="s">
        <v>1252</v>
      </c>
      <c r="D11" s="82" t="s">
        <v>25</v>
      </c>
      <c r="E11" s="41">
        <v>45000</v>
      </c>
      <c r="F11" s="41">
        <v>180</v>
      </c>
      <c r="G11" s="41">
        <f t="shared" si="0"/>
        <v>44820</v>
      </c>
      <c r="H11" s="604">
        <v>645</v>
      </c>
      <c r="I11" s="15">
        <f t="shared" si="1"/>
        <v>28908900</v>
      </c>
      <c r="J11" s="437" t="s">
        <v>1253</v>
      </c>
      <c r="K11" s="121"/>
      <c r="L11" s="41"/>
      <c r="M11" s="15">
        <v>27835000</v>
      </c>
      <c r="N11" s="11">
        <v>45678</v>
      </c>
      <c r="O11" s="10" t="s">
        <v>750</v>
      </c>
    </row>
    <row r="12" spans="1:15" x14ac:dyDescent="0.25">
      <c r="A12" s="616">
        <f t="shared" si="2"/>
        <v>11</v>
      </c>
      <c r="B12" s="11">
        <v>45767</v>
      </c>
      <c r="C12" s="10" t="s">
        <v>1260</v>
      </c>
      <c r="D12" s="82" t="s">
        <v>25</v>
      </c>
      <c r="E12" s="41">
        <v>45000</v>
      </c>
      <c r="F12" s="41"/>
      <c r="G12" s="41">
        <f t="shared" si="0"/>
        <v>45000</v>
      </c>
      <c r="H12" s="617">
        <v>645</v>
      </c>
      <c r="I12" s="15">
        <f t="shared" si="1"/>
        <v>29025000</v>
      </c>
      <c r="J12" s="437" t="s">
        <v>1100</v>
      </c>
      <c r="K12" s="121"/>
      <c r="L12" s="41"/>
      <c r="M12" s="15">
        <v>1000000</v>
      </c>
      <c r="N12" s="11">
        <v>45678</v>
      </c>
      <c r="O12" s="10" t="s">
        <v>833</v>
      </c>
    </row>
    <row r="13" spans="1:15" x14ac:dyDescent="0.25">
      <c r="A13" s="453"/>
      <c r="B13" s="11"/>
      <c r="C13" s="10"/>
      <c r="D13" s="82"/>
      <c r="E13" s="41"/>
      <c r="F13" s="41"/>
      <c r="G13" s="41"/>
      <c r="H13" s="15"/>
      <c r="I13" s="15"/>
      <c r="J13" s="454"/>
      <c r="K13" s="121"/>
      <c r="L13" s="41"/>
      <c r="M13" s="15">
        <v>27830000</v>
      </c>
      <c r="N13" s="11">
        <v>45685</v>
      </c>
      <c r="O13" s="10" t="s">
        <v>504</v>
      </c>
    </row>
    <row r="14" spans="1:15" x14ac:dyDescent="0.25">
      <c r="A14" s="506"/>
      <c r="B14" s="11"/>
      <c r="C14" s="10"/>
      <c r="D14" s="82"/>
      <c r="E14" s="41"/>
      <c r="F14" s="41"/>
      <c r="G14" s="41"/>
      <c r="H14" s="15"/>
      <c r="I14" s="15"/>
      <c r="J14" s="508"/>
      <c r="K14" s="121"/>
      <c r="L14" s="41"/>
      <c r="M14" s="15">
        <v>10000000</v>
      </c>
      <c r="N14" s="11">
        <v>45714</v>
      </c>
      <c r="O14" s="10" t="s">
        <v>917</v>
      </c>
    </row>
    <row r="15" spans="1:15" x14ac:dyDescent="0.25">
      <c r="A15" s="506"/>
      <c r="B15" s="11"/>
      <c r="C15" s="10"/>
      <c r="D15" s="82"/>
      <c r="E15" s="41"/>
      <c r="F15" s="41"/>
      <c r="G15" s="41"/>
      <c r="H15" s="15"/>
      <c r="I15" s="15"/>
      <c r="J15" s="508"/>
      <c r="K15" s="121"/>
      <c r="L15" s="41"/>
      <c r="M15" s="15">
        <v>20000000</v>
      </c>
      <c r="N15" s="11">
        <v>45764</v>
      </c>
      <c r="O15" s="10" t="s">
        <v>917</v>
      </c>
    </row>
    <row r="16" spans="1:15" x14ac:dyDescent="0.25">
      <c r="A16" s="605"/>
      <c r="B16" s="11"/>
      <c r="C16" s="10"/>
      <c r="D16" s="82"/>
      <c r="E16" s="41"/>
      <c r="F16" s="41"/>
      <c r="G16" s="41"/>
      <c r="H16" s="15"/>
      <c r="I16" s="15"/>
      <c r="J16" s="603"/>
      <c r="K16" s="121"/>
      <c r="L16" s="41"/>
      <c r="M16" s="15">
        <v>167400</v>
      </c>
      <c r="N16" s="11">
        <v>45764</v>
      </c>
      <c r="O16" s="10" t="s">
        <v>1245</v>
      </c>
    </row>
    <row r="17" spans="1:15" x14ac:dyDescent="0.25">
      <c r="A17" s="605"/>
      <c r="B17" s="11"/>
      <c r="C17" s="10"/>
      <c r="D17" s="82"/>
      <c r="E17" s="41"/>
      <c r="F17" s="41"/>
      <c r="G17" s="41"/>
      <c r="H17" s="15"/>
      <c r="I17" s="15"/>
      <c r="J17" s="603"/>
      <c r="K17" s="121"/>
      <c r="L17" s="41"/>
      <c r="M17" s="15">
        <v>176000</v>
      </c>
      <c r="N17" s="11">
        <v>45765</v>
      </c>
      <c r="O17" s="10" t="s">
        <v>1262</v>
      </c>
    </row>
    <row r="18" spans="1:15" x14ac:dyDescent="0.25">
      <c r="A18" s="616"/>
      <c r="B18" s="11"/>
      <c r="C18" s="10"/>
      <c r="D18" s="82"/>
      <c r="E18" s="41"/>
      <c r="F18" s="41"/>
      <c r="G18" s="41"/>
      <c r="H18" s="15"/>
      <c r="I18" s="15"/>
      <c r="J18" s="615"/>
      <c r="K18" s="121"/>
      <c r="L18" s="41"/>
      <c r="M18" s="15">
        <v>176000</v>
      </c>
      <c r="N18" s="11">
        <v>45767</v>
      </c>
      <c r="O18" s="10" t="s">
        <v>1262</v>
      </c>
    </row>
    <row r="19" spans="1:15" x14ac:dyDescent="0.25">
      <c r="A19" s="621"/>
      <c r="B19" s="11"/>
      <c r="C19" s="10"/>
      <c r="D19" s="82"/>
      <c r="E19" s="41"/>
      <c r="F19" s="41"/>
      <c r="G19" s="41"/>
      <c r="H19" s="15"/>
      <c r="I19" s="15"/>
      <c r="J19" s="620"/>
      <c r="K19" s="121"/>
      <c r="L19" s="41"/>
      <c r="M19" s="15">
        <v>7975000</v>
      </c>
      <c r="N19" s="11">
        <v>45769</v>
      </c>
      <c r="O19" s="33" t="s">
        <v>917</v>
      </c>
    </row>
    <row r="20" spans="1:15" x14ac:dyDescent="0.25">
      <c r="A20" s="634"/>
      <c r="B20" s="11"/>
      <c r="C20" s="10"/>
      <c r="D20" s="82"/>
      <c r="E20" s="41"/>
      <c r="F20" s="41"/>
      <c r="G20" s="41"/>
      <c r="H20" s="15"/>
      <c r="I20" s="15"/>
      <c r="J20" s="633"/>
      <c r="K20" s="121"/>
      <c r="L20" s="41"/>
      <c r="M20" s="15">
        <v>57933900</v>
      </c>
      <c r="N20" s="11">
        <v>45770</v>
      </c>
      <c r="O20" s="33"/>
    </row>
    <row r="22" spans="1:15" x14ac:dyDescent="0.25">
      <c r="K22" s="50" t="s">
        <v>28</v>
      </c>
      <c r="L22" s="36">
        <f>SUM(I2:I18)</f>
        <v>312873400</v>
      </c>
    </row>
    <row r="23" spans="1:15" x14ac:dyDescent="0.25">
      <c r="K23" s="10"/>
      <c r="L23" s="10"/>
    </row>
    <row r="24" spans="1:15" x14ac:dyDescent="0.25">
      <c r="E24" s="68"/>
      <c r="K24" s="50" t="s">
        <v>66</v>
      </c>
      <c r="L24" s="36">
        <f>SUM(M2:M20)</f>
        <v>310518300</v>
      </c>
    </row>
    <row r="25" spans="1:15" x14ac:dyDescent="0.25">
      <c r="K25" s="55"/>
      <c r="L25" s="49"/>
    </row>
    <row r="26" spans="1:15" x14ac:dyDescent="0.25">
      <c r="K26" s="50" t="s">
        <v>71</v>
      </c>
      <c r="L26" s="36">
        <f>L22-L24</f>
        <v>2355100</v>
      </c>
    </row>
  </sheetData>
  <pageMargins left="0.7" right="0.7" top="0.75" bottom="0.75" header="0.3" footer="0.3"/>
  <pageSetup scale="4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workbookViewId="0">
      <selection activeCell="H17" sqref="H17"/>
    </sheetView>
  </sheetViews>
  <sheetFormatPr baseColWidth="10" defaultRowHeight="15" x14ac:dyDescent="0.25"/>
  <cols>
    <col min="2" max="2" width="24" customWidth="1"/>
    <col min="7" max="7" width="12.85546875" customWidth="1"/>
  </cols>
  <sheetData>
    <row r="1" spans="1:8" x14ac:dyDescent="0.25">
      <c r="A1" s="667" t="s">
        <v>281</v>
      </c>
      <c r="B1" s="667" t="s">
        <v>0</v>
      </c>
      <c r="C1" s="667" t="s">
        <v>79</v>
      </c>
      <c r="D1" s="680"/>
      <c r="E1" s="667" t="s">
        <v>5</v>
      </c>
      <c r="F1" s="680"/>
      <c r="G1" s="667" t="s">
        <v>107</v>
      </c>
      <c r="H1" s="667" t="s">
        <v>9</v>
      </c>
    </row>
    <row r="2" spans="1:8" x14ac:dyDescent="0.25">
      <c r="A2" s="667"/>
      <c r="B2" s="667"/>
      <c r="C2" s="681"/>
      <c r="D2" s="682"/>
      <c r="E2" s="681"/>
      <c r="F2" s="682"/>
      <c r="G2" s="681"/>
      <c r="H2" s="681"/>
    </row>
    <row r="3" spans="1:8" x14ac:dyDescent="0.25">
      <c r="A3" s="345">
        <v>1</v>
      </c>
      <c r="B3" s="93" t="s">
        <v>627</v>
      </c>
      <c r="C3" s="651">
        <v>1050</v>
      </c>
      <c r="D3" s="652"/>
      <c r="E3" s="678">
        <v>650</v>
      </c>
      <c r="F3" s="679"/>
      <c r="G3" s="15">
        <f>E3*C3</f>
        <v>682500</v>
      </c>
      <c r="H3" s="45">
        <v>45601</v>
      </c>
    </row>
    <row r="4" spans="1:8" x14ac:dyDescent="0.25">
      <c r="A4" s="345">
        <f t="shared" ref="A4:A10" si="0">A3+1</f>
        <v>2</v>
      </c>
      <c r="B4" s="93" t="s">
        <v>626</v>
      </c>
      <c r="C4" s="651">
        <v>1000</v>
      </c>
      <c r="D4" s="652"/>
      <c r="E4" s="678">
        <v>650</v>
      </c>
      <c r="F4" s="679"/>
      <c r="G4" s="15">
        <f>E4*C4</f>
        <v>650000</v>
      </c>
      <c r="H4" s="45">
        <v>45601</v>
      </c>
    </row>
    <row r="5" spans="1:8" x14ac:dyDescent="0.25">
      <c r="A5" s="345">
        <f t="shared" si="0"/>
        <v>3</v>
      </c>
      <c r="B5" s="93" t="s">
        <v>628</v>
      </c>
      <c r="C5" s="651">
        <v>1000</v>
      </c>
      <c r="D5" s="652"/>
      <c r="E5" s="678">
        <v>650</v>
      </c>
      <c r="F5" s="679"/>
      <c r="G5" s="15">
        <f>E5*C5</f>
        <v>650000</v>
      </c>
      <c r="H5" s="45">
        <v>45601</v>
      </c>
    </row>
    <row r="6" spans="1:8" x14ac:dyDescent="0.25">
      <c r="A6" s="345">
        <f t="shared" si="0"/>
        <v>4</v>
      </c>
      <c r="B6" s="93" t="s">
        <v>629</v>
      </c>
      <c r="C6" s="683"/>
      <c r="D6" s="683"/>
      <c r="E6" s="670"/>
      <c r="F6" s="670"/>
      <c r="G6" s="15">
        <v>3200000</v>
      </c>
      <c r="H6" s="45">
        <v>45601</v>
      </c>
    </row>
    <row r="7" spans="1:8" x14ac:dyDescent="0.25">
      <c r="A7" s="345">
        <f t="shared" si="0"/>
        <v>5</v>
      </c>
      <c r="B7" s="93" t="s">
        <v>705</v>
      </c>
      <c r="C7" s="651">
        <v>900</v>
      </c>
      <c r="D7" s="652"/>
      <c r="E7" s="678">
        <v>650</v>
      </c>
      <c r="F7" s="679"/>
      <c r="G7" s="15">
        <f>E7*C7</f>
        <v>585000</v>
      </c>
      <c r="H7" s="45">
        <v>45630</v>
      </c>
    </row>
    <row r="8" spans="1:8" x14ac:dyDescent="0.25">
      <c r="A8" s="345">
        <f t="shared" si="0"/>
        <v>6</v>
      </c>
      <c r="B8" s="93" t="s">
        <v>706</v>
      </c>
      <c r="C8" s="651">
        <v>200</v>
      </c>
      <c r="D8" s="652"/>
      <c r="E8" s="678">
        <v>650</v>
      </c>
      <c r="F8" s="679"/>
      <c r="G8" s="15">
        <f>E8*C8</f>
        <v>130000</v>
      </c>
      <c r="H8" s="45">
        <v>45630</v>
      </c>
    </row>
    <row r="9" spans="1:8" x14ac:dyDescent="0.25">
      <c r="A9" s="374">
        <f t="shared" si="0"/>
        <v>7</v>
      </c>
      <c r="B9" s="93" t="s">
        <v>707</v>
      </c>
      <c r="C9" s="651">
        <v>1000</v>
      </c>
      <c r="D9" s="652"/>
      <c r="E9" s="678">
        <v>650</v>
      </c>
      <c r="F9" s="679"/>
      <c r="G9" s="15">
        <f>E9*C9</f>
        <v>650000</v>
      </c>
      <c r="H9" s="45">
        <v>45630</v>
      </c>
    </row>
    <row r="10" spans="1:8" x14ac:dyDescent="0.25">
      <c r="A10" s="374">
        <f t="shared" si="0"/>
        <v>8</v>
      </c>
      <c r="B10" s="93" t="s">
        <v>708</v>
      </c>
      <c r="C10" s="683">
        <v>800</v>
      </c>
      <c r="D10" s="683"/>
      <c r="E10" s="670">
        <v>650</v>
      </c>
      <c r="F10" s="670"/>
      <c r="G10" s="15">
        <f>E10*C10</f>
        <v>520000</v>
      </c>
      <c r="H10" s="45">
        <v>45630</v>
      </c>
    </row>
    <row r="11" spans="1:8" x14ac:dyDescent="0.25">
      <c r="B11" s="67"/>
      <c r="C11" s="674">
        <f>SUM(C3:D10)</f>
        <v>5950</v>
      </c>
      <c r="D11" s="674"/>
      <c r="E11" s="675"/>
      <c r="F11" s="675"/>
      <c r="G11" s="169"/>
      <c r="H11" s="170"/>
    </row>
    <row r="14" spans="1:8" x14ac:dyDescent="0.25">
      <c r="D14" s="659" t="s">
        <v>111</v>
      </c>
      <c r="E14" s="671">
        <f>SUM(G3:G11)</f>
        <v>7067500</v>
      </c>
      <c r="F14" s="672"/>
    </row>
    <row r="15" spans="1:8" x14ac:dyDescent="0.25">
      <c r="D15" s="659"/>
      <c r="E15" s="672"/>
      <c r="F15" s="672"/>
    </row>
    <row r="17" spans="4:6" x14ac:dyDescent="0.25">
      <c r="D17" s="673" t="s">
        <v>7</v>
      </c>
      <c r="E17" s="671">
        <v>7067500</v>
      </c>
      <c r="F17" s="671"/>
    </row>
    <row r="18" spans="4:6" x14ac:dyDescent="0.25">
      <c r="D18" s="673"/>
      <c r="E18" s="671"/>
      <c r="F18" s="671"/>
    </row>
    <row r="20" spans="4:6" x14ac:dyDescent="0.25">
      <c r="D20" s="673" t="s">
        <v>71</v>
      </c>
      <c r="E20" s="671">
        <f>E14-E17</f>
        <v>0</v>
      </c>
      <c r="F20" s="671"/>
    </row>
    <row r="21" spans="4:6" x14ac:dyDescent="0.25">
      <c r="D21" s="673"/>
      <c r="E21" s="671"/>
      <c r="F21" s="671"/>
    </row>
  </sheetData>
  <mergeCells count="30">
    <mergeCell ref="H1:H2"/>
    <mergeCell ref="A1:A2"/>
    <mergeCell ref="B1:B2"/>
    <mergeCell ref="C1:D2"/>
    <mergeCell ref="E1:F2"/>
    <mergeCell ref="G1:G2"/>
    <mergeCell ref="C10:D10"/>
    <mergeCell ref="E10:F10"/>
    <mergeCell ref="C9:D9"/>
    <mergeCell ref="E9:F9"/>
    <mergeCell ref="C3:D3"/>
    <mergeCell ref="E3:F3"/>
    <mergeCell ref="C4:D4"/>
    <mergeCell ref="E4:F4"/>
    <mergeCell ref="C5:D5"/>
    <mergeCell ref="E5:F5"/>
    <mergeCell ref="C6:D6"/>
    <mergeCell ref="E6:F6"/>
    <mergeCell ref="C7:D7"/>
    <mergeCell ref="E7:F7"/>
    <mergeCell ref="C8:D8"/>
    <mergeCell ref="E8:F8"/>
    <mergeCell ref="D17:D18"/>
    <mergeCell ref="E17:F18"/>
    <mergeCell ref="D20:D21"/>
    <mergeCell ref="E20:F21"/>
    <mergeCell ref="C11:D11"/>
    <mergeCell ref="E11:F11"/>
    <mergeCell ref="D14:D15"/>
    <mergeCell ref="E14:F15"/>
  </mergeCells>
  <pageMargins left="0.7" right="0.7" top="0.75" bottom="0.75" header="0.3" footer="0.3"/>
  <pageSetup orientation="landscape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3"/>
  <sheetViews>
    <sheetView workbookViewId="0">
      <selection activeCell="I20" sqref="I20"/>
    </sheetView>
  </sheetViews>
  <sheetFormatPr baseColWidth="10" defaultRowHeight="15" x14ac:dyDescent="0.25"/>
  <cols>
    <col min="3" max="3" width="22.85546875" bestFit="1" customWidth="1"/>
    <col min="4" max="4" width="8.28515625" bestFit="1" customWidth="1"/>
    <col min="5" max="5" width="10.140625" bestFit="1" customWidth="1"/>
    <col min="6" max="6" width="11.85546875" bestFit="1" customWidth="1"/>
    <col min="7" max="7" width="18.28515625" bestFit="1" customWidth="1"/>
    <col min="8" max="8" width="7.7109375" bestFit="1" customWidth="1"/>
    <col min="9" max="9" width="13.5703125" bestFit="1" customWidth="1"/>
    <col min="10" max="10" width="15.140625" bestFit="1" customWidth="1"/>
    <col min="11" max="11" width="15.28515625" bestFit="1" customWidth="1"/>
    <col min="12" max="12" width="14.7109375" customWidth="1"/>
    <col min="13" max="13" width="12.5703125" bestFit="1" customWidth="1"/>
    <col min="14" max="14" width="10.5703125" bestFit="1" customWidth="1"/>
    <col min="15" max="15" width="19.28515625" bestFit="1" customWidth="1"/>
  </cols>
  <sheetData>
    <row r="1" spans="1:15" ht="18.75" x14ac:dyDescent="0.25">
      <c r="A1" s="16" t="s">
        <v>281</v>
      </c>
      <c r="B1" s="16" t="s">
        <v>9</v>
      </c>
      <c r="C1" s="16" t="s">
        <v>41</v>
      </c>
      <c r="D1" s="16" t="s">
        <v>1</v>
      </c>
      <c r="E1" s="16" t="s">
        <v>2</v>
      </c>
      <c r="F1" s="16" t="s">
        <v>3</v>
      </c>
      <c r="G1" s="16" t="s">
        <v>149</v>
      </c>
      <c r="H1" s="16" t="s">
        <v>5</v>
      </c>
      <c r="I1" s="16" t="s">
        <v>107</v>
      </c>
      <c r="J1" s="16" t="s">
        <v>142</v>
      </c>
      <c r="K1" s="16" t="s">
        <v>24</v>
      </c>
      <c r="L1" s="16" t="s">
        <v>137</v>
      </c>
      <c r="M1" s="16" t="s">
        <v>105</v>
      </c>
      <c r="N1" s="16" t="s">
        <v>9</v>
      </c>
      <c r="O1" s="16" t="s">
        <v>67</v>
      </c>
    </row>
    <row r="2" spans="1:15" x14ac:dyDescent="0.25">
      <c r="A2" s="525">
        <v>1</v>
      </c>
      <c r="B2" s="11">
        <v>45723</v>
      </c>
      <c r="C2" s="525" t="s">
        <v>433</v>
      </c>
      <c r="D2" s="83" t="s">
        <v>27</v>
      </c>
      <c r="E2" s="41">
        <v>45000</v>
      </c>
      <c r="F2" s="41"/>
      <c r="G2" s="41">
        <f>E2-F2</f>
        <v>45000</v>
      </c>
      <c r="H2" s="524">
        <v>620</v>
      </c>
      <c r="I2" s="15">
        <f>G2*H2</f>
        <v>27900000</v>
      </c>
      <c r="J2" s="523" t="s">
        <v>921</v>
      </c>
      <c r="K2" s="121"/>
      <c r="L2" s="41"/>
      <c r="M2" s="15"/>
      <c r="N2" s="11"/>
      <c r="O2" s="10"/>
    </row>
    <row r="3" spans="1:15" x14ac:dyDescent="0.25">
      <c r="A3" s="525">
        <f>A2+1</f>
        <v>2</v>
      </c>
      <c r="B3" s="11">
        <v>45725</v>
      </c>
      <c r="C3" s="528" t="s">
        <v>1071</v>
      </c>
      <c r="D3" s="83" t="s">
        <v>27</v>
      </c>
      <c r="E3" s="41">
        <v>45000</v>
      </c>
      <c r="F3" s="41"/>
      <c r="G3" s="41">
        <f>E3-F3</f>
        <v>45000</v>
      </c>
      <c r="H3" s="531">
        <v>620</v>
      </c>
      <c r="I3" s="15">
        <f>G3*H3</f>
        <v>27900000</v>
      </c>
      <c r="J3" s="523" t="s">
        <v>922</v>
      </c>
      <c r="K3" s="121"/>
      <c r="L3" s="41"/>
      <c r="M3" s="15"/>
      <c r="N3" s="11"/>
      <c r="O3" s="10"/>
    </row>
    <row r="4" spans="1:15" x14ac:dyDescent="0.25">
      <c r="A4" s="525">
        <f>A3+1</f>
        <v>3</v>
      </c>
      <c r="B4" s="11"/>
      <c r="C4" s="10"/>
      <c r="D4" s="82"/>
      <c r="E4" s="41"/>
      <c r="F4" s="41"/>
      <c r="G4" s="41"/>
      <c r="H4" s="524"/>
      <c r="I4" s="15"/>
      <c r="J4" s="523"/>
      <c r="K4" s="121"/>
      <c r="L4" s="41"/>
      <c r="M4" s="15"/>
      <c r="N4" s="11"/>
      <c r="O4" s="10"/>
    </row>
    <row r="5" spans="1:15" x14ac:dyDescent="0.25">
      <c r="A5" s="525">
        <f>A4+1</f>
        <v>4</v>
      </c>
      <c r="B5" s="11"/>
      <c r="C5" s="10"/>
      <c r="D5" s="82"/>
      <c r="E5" s="41"/>
      <c r="F5" s="41"/>
      <c r="G5" s="41"/>
      <c r="H5" s="524"/>
      <c r="I5" s="15"/>
      <c r="J5" s="523"/>
      <c r="K5" s="121"/>
      <c r="L5" s="41"/>
      <c r="M5" s="15"/>
      <c r="N5" s="11"/>
      <c r="O5" s="10"/>
    </row>
    <row r="6" spans="1:15" x14ac:dyDescent="0.25">
      <c r="A6" s="525">
        <f>A5+1</f>
        <v>5</v>
      </c>
      <c r="B6" s="11"/>
      <c r="C6" s="10"/>
      <c r="D6" s="82"/>
      <c r="E6" s="41"/>
      <c r="F6" s="41"/>
      <c r="G6" s="41"/>
      <c r="H6" s="524"/>
      <c r="I6" s="15"/>
      <c r="J6" s="523"/>
      <c r="K6" s="121"/>
      <c r="L6" s="41"/>
      <c r="M6" s="15"/>
      <c r="N6" s="11"/>
      <c r="O6" s="10"/>
    </row>
    <row r="7" spans="1:15" x14ac:dyDescent="0.25">
      <c r="A7" s="525">
        <f>A6+1</f>
        <v>6</v>
      </c>
      <c r="B7" s="11"/>
      <c r="C7" s="10"/>
      <c r="D7" s="82"/>
      <c r="E7" s="41"/>
      <c r="F7" s="41"/>
      <c r="G7" s="41"/>
      <c r="H7" s="15"/>
      <c r="I7" s="15"/>
      <c r="J7" s="523"/>
      <c r="K7" s="121"/>
      <c r="L7" s="41"/>
      <c r="M7" s="15"/>
      <c r="N7" s="11"/>
      <c r="O7" s="10"/>
    </row>
    <row r="9" spans="1:15" x14ac:dyDescent="0.25">
      <c r="K9" s="50" t="s">
        <v>28</v>
      </c>
      <c r="L9" s="36">
        <f>SUM(I2:I7)</f>
        <v>55800000</v>
      </c>
    </row>
    <row r="10" spans="1:15" x14ac:dyDescent="0.25">
      <c r="K10" s="10"/>
      <c r="L10" s="10"/>
    </row>
    <row r="11" spans="1:15" x14ac:dyDescent="0.25">
      <c r="E11" s="68"/>
      <c r="K11" s="50" t="s">
        <v>66</v>
      </c>
      <c r="L11" s="36">
        <f>SUM(M2:M7)</f>
        <v>0</v>
      </c>
    </row>
    <row r="12" spans="1:15" x14ac:dyDescent="0.25">
      <c r="K12" s="55"/>
      <c r="L12" s="49"/>
    </row>
    <row r="13" spans="1:15" x14ac:dyDescent="0.25">
      <c r="K13" s="50" t="s">
        <v>71</v>
      </c>
      <c r="L13" s="36">
        <f>L9-L11</f>
        <v>55800000</v>
      </c>
    </row>
  </sheetData>
  <pageMargins left="0.7" right="0.7" top="0.75" bottom="0.75" header="0.3" footer="0.3"/>
  <pageSetup paperSize="9" scale="60" orientation="landscape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3"/>
  <sheetViews>
    <sheetView workbookViewId="0">
      <selection activeCell="G9" sqref="G9"/>
    </sheetView>
  </sheetViews>
  <sheetFormatPr baseColWidth="10" defaultRowHeight="15" x14ac:dyDescent="0.25"/>
  <cols>
    <col min="2" max="2" width="10.5703125" bestFit="1" customWidth="1"/>
    <col min="3" max="3" width="11.140625" bestFit="1" customWidth="1"/>
    <col min="4" max="4" width="8.28515625" bestFit="1" customWidth="1"/>
    <col min="5" max="5" width="10.140625" bestFit="1" customWidth="1"/>
    <col min="6" max="6" width="11.85546875" bestFit="1" customWidth="1"/>
    <col min="7" max="7" width="18.28515625" bestFit="1" customWidth="1"/>
    <col min="8" max="8" width="7.7109375" bestFit="1" customWidth="1"/>
    <col min="9" max="9" width="14.42578125" customWidth="1"/>
    <col min="10" max="10" width="25.42578125" bestFit="1" customWidth="1"/>
    <col min="11" max="11" width="14" bestFit="1" customWidth="1"/>
    <col min="12" max="12" width="14.7109375" bestFit="1" customWidth="1"/>
    <col min="13" max="13" width="13.5703125" bestFit="1" customWidth="1"/>
    <col min="14" max="14" width="10.5703125" bestFit="1" customWidth="1"/>
    <col min="15" max="15" width="17.42578125" bestFit="1" customWidth="1"/>
  </cols>
  <sheetData>
    <row r="1" spans="1:15" ht="18.75" x14ac:dyDescent="0.25">
      <c r="A1" s="579" t="s">
        <v>281</v>
      </c>
      <c r="B1" s="579" t="s">
        <v>9</v>
      </c>
      <c r="C1" s="579" t="s">
        <v>41</v>
      </c>
      <c r="D1" s="579" t="s">
        <v>1</v>
      </c>
      <c r="E1" s="579" t="s">
        <v>2</v>
      </c>
      <c r="F1" s="579" t="s">
        <v>3</v>
      </c>
      <c r="G1" s="579" t="s">
        <v>149</v>
      </c>
      <c r="H1" s="579" t="s">
        <v>5</v>
      </c>
      <c r="I1" s="579" t="s">
        <v>107</v>
      </c>
      <c r="J1" s="579" t="s">
        <v>142</v>
      </c>
      <c r="K1" s="579" t="s">
        <v>24</v>
      </c>
      <c r="L1" s="579" t="s">
        <v>137</v>
      </c>
      <c r="M1" s="579" t="s">
        <v>105</v>
      </c>
      <c r="N1" s="579" t="s">
        <v>9</v>
      </c>
      <c r="O1" s="579" t="s">
        <v>67</v>
      </c>
    </row>
    <row r="2" spans="1:15" x14ac:dyDescent="0.25">
      <c r="A2" s="582">
        <v>1</v>
      </c>
      <c r="B2" s="11">
        <v>45755</v>
      </c>
      <c r="C2" s="582" t="s">
        <v>1198</v>
      </c>
      <c r="D2" s="82" t="s">
        <v>25</v>
      </c>
      <c r="E2" s="41">
        <v>55000</v>
      </c>
      <c r="F2" s="41">
        <v>295</v>
      </c>
      <c r="G2" s="41">
        <f>E2-F2</f>
        <v>54705</v>
      </c>
      <c r="H2" s="581">
        <v>620</v>
      </c>
      <c r="I2" s="15">
        <f>G2*H2</f>
        <v>33917100</v>
      </c>
      <c r="J2" s="580" t="s">
        <v>1199</v>
      </c>
      <c r="K2" s="121"/>
      <c r="L2" s="41"/>
      <c r="M2" s="15">
        <v>15000000</v>
      </c>
      <c r="N2" s="11">
        <v>45762</v>
      </c>
      <c r="O2" s="10" t="s">
        <v>71</v>
      </c>
    </row>
    <row r="3" spans="1:15" x14ac:dyDescent="0.25">
      <c r="A3" s="582">
        <f>A2+1</f>
        <v>2</v>
      </c>
      <c r="B3" s="11">
        <v>45756</v>
      </c>
      <c r="C3" s="582" t="s">
        <v>1200</v>
      </c>
      <c r="D3" s="82" t="s">
        <v>25</v>
      </c>
      <c r="E3" s="41">
        <v>55000</v>
      </c>
      <c r="F3" s="41">
        <v>300</v>
      </c>
      <c r="G3" s="41">
        <f>E3-F3</f>
        <v>54700</v>
      </c>
      <c r="H3" s="581">
        <v>625</v>
      </c>
      <c r="I3" s="15">
        <f>G3*H3</f>
        <v>34187500</v>
      </c>
      <c r="J3" s="580" t="s">
        <v>1105</v>
      </c>
      <c r="K3" s="121"/>
      <c r="L3" s="41"/>
      <c r="M3" s="15">
        <v>30000000</v>
      </c>
      <c r="N3" s="11">
        <v>45765</v>
      </c>
      <c r="O3" s="10" t="s">
        <v>659</v>
      </c>
    </row>
    <row r="4" spans="1:15" x14ac:dyDescent="0.25">
      <c r="A4" s="582">
        <f>A3+1</f>
        <v>3</v>
      </c>
      <c r="B4" s="11">
        <v>45756</v>
      </c>
      <c r="C4" s="10" t="s">
        <v>1201</v>
      </c>
      <c r="D4" s="82" t="s">
        <v>25</v>
      </c>
      <c r="E4" s="41">
        <v>55000</v>
      </c>
      <c r="F4" s="41"/>
      <c r="G4" s="41">
        <f>E4-F4</f>
        <v>55000</v>
      </c>
      <c r="H4" s="581">
        <v>625</v>
      </c>
      <c r="I4" s="15">
        <f>G4*H4</f>
        <v>34375000</v>
      </c>
      <c r="J4" s="580" t="s">
        <v>797</v>
      </c>
      <c r="K4" s="121"/>
      <c r="L4" s="41"/>
      <c r="M4" s="15">
        <v>10800000</v>
      </c>
      <c r="N4" s="11">
        <v>45765</v>
      </c>
      <c r="O4" s="10" t="s">
        <v>1251</v>
      </c>
    </row>
    <row r="5" spans="1:15" x14ac:dyDescent="0.25">
      <c r="A5" s="582">
        <f>A4+1</f>
        <v>4</v>
      </c>
      <c r="B5" s="11"/>
      <c r="C5" s="10"/>
      <c r="D5" s="82"/>
      <c r="E5" s="41"/>
      <c r="F5" s="41"/>
      <c r="G5" s="41"/>
      <c r="H5" s="581"/>
      <c r="I5" s="15"/>
      <c r="J5" s="580"/>
      <c r="K5" s="121"/>
      <c r="L5" s="41"/>
      <c r="M5" s="15">
        <v>31200000</v>
      </c>
      <c r="N5" s="11">
        <v>45765</v>
      </c>
      <c r="O5" s="10" t="s">
        <v>917</v>
      </c>
    </row>
    <row r="6" spans="1:15" x14ac:dyDescent="0.25">
      <c r="A6" s="582">
        <f>A5+1</f>
        <v>5</v>
      </c>
      <c r="B6" s="11"/>
      <c r="C6" s="10"/>
      <c r="D6" s="82"/>
      <c r="E6" s="41"/>
      <c r="F6" s="41"/>
      <c r="G6" s="41"/>
      <c r="H6" s="581"/>
      <c r="I6" s="15"/>
      <c r="J6" s="580"/>
      <c r="K6" s="121"/>
      <c r="L6" s="41"/>
      <c r="M6" s="15"/>
      <c r="N6" s="11"/>
      <c r="O6" s="10"/>
    </row>
    <row r="7" spans="1:15" x14ac:dyDescent="0.25">
      <c r="A7" s="582">
        <f>A6+1</f>
        <v>6</v>
      </c>
      <c r="B7" s="11"/>
      <c r="C7" s="10"/>
      <c r="D7" s="82"/>
      <c r="E7" s="41"/>
      <c r="F7" s="41"/>
      <c r="G7" s="41"/>
      <c r="H7" s="15"/>
      <c r="I7" s="15"/>
      <c r="J7" s="580"/>
      <c r="K7" s="121"/>
      <c r="L7" s="41"/>
      <c r="M7" s="15"/>
      <c r="N7" s="11"/>
      <c r="O7" s="10"/>
    </row>
    <row r="9" spans="1:15" x14ac:dyDescent="0.25">
      <c r="K9" s="50" t="s">
        <v>28</v>
      </c>
      <c r="L9" s="36">
        <f>SUM(I2:I7)</f>
        <v>102479600</v>
      </c>
    </row>
    <row r="10" spans="1:15" x14ac:dyDescent="0.25">
      <c r="K10" s="10"/>
      <c r="L10" s="10"/>
    </row>
    <row r="11" spans="1:15" x14ac:dyDescent="0.25">
      <c r="E11" s="68"/>
      <c r="K11" s="50" t="s">
        <v>66</v>
      </c>
      <c r="L11" s="36">
        <f>SUM(M2:M7)</f>
        <v>87000000</v>
      </c>
    </row>
    <row r="12" spans="1:15" x14ac:dyDescent="0.25">
      <c r="K12" s="55"/>
      <c r="L12" s="49"/>
    </row>
    <row r="13" spans="1:15" x14ac:dyDescent="0.25">
      <c r="K13" s="50" t="s">
        <v>71</v>
      </c>
      <c r="L13" s="36">
        <f>L9-L11</f>
        <v>15479600</v>
      </c>
    </row>
  </sheetData>
  <pageMargins left="0.7" right="0.7" top="0.75" bottom="0.75" header="0.3" footer="0.3"/>
  <pageSetup paperSize="9" scale="60" orientation="landscape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6"/>
  <sheetViews>
    <sheetView workbookViewId="0">
      <selection activeCell="O4" sqref="O4"/>
    </sheetView>
  </sheetViews>
  <sheetFormatPr baseColWidth="10" defaultRowHeight="15" x14ac:dyDescent="0.25"/>
  <cols>
    <col min="3" max="3" width="22.85546875" customWidth="1"/>
    <col min="4" max="4" width="8.28515625" customWidth="1"/>
    <col min="5" max="5" width="10.140625" customWidth="1"/>
    <col min="6" max="6" width="11.85546875" customWidth="1"/>
    <col min="7" max="7" width="18.28515625" customWidth="1"/>
    <col min="8" max="8" width="7.7109375" customWidth="1"/>
    <col min="9" max="9" width="13.5703125" customWidth="1"/>
    <col min="10" max="10" width="16.28515625" customWidth="1"/>
    <col min="11" max="11" width="14" customWidth="1"/>
    <col min="12" max="12" width="14.7109375" bestFit="1" customWidth="1"/>
    <col min="13" max="13" width="14.5703125" bestFit="1" customWidth="1"/>
    <col min="14" max="14" width="10.5703125" customWidth="1"/>
    <col min="15" max="15" width="19.28515625" customWidth="1"/>
  </cols>
  <sheetData>
    <row r="1" spans="1:15" ht="18.75" x14ac:dyDescent="0.25">
      <c r="A1" s="16" t="s">
        <v>281</v>
      </c>
      <c r="B1" s="16" t="s">
        <v>9</v>
      </c>
      <c r="C1" s="16" t="s">
        <v>41</v>
      </c>
      <c r="D1" s="16" t="s">
        <v>1</v>
      </c>
      <c r="E1" s="16" t="s">
        <v>2</v>
      </c>
      <c r="F1" s="16" t="s">
        <v>3</v>
      </c>
      <c r="G1" s="16" t="s">
        <v>149</v>
      </c>
      <c r="H1" s="16" t="s">
        <v>5</v>
      </c>
      <c r="I1" s="16" t="s">
        <v>107</v>
      </c>
      <c r="J1" s="16" t="s">
        <v>142</v>
      </c>
      <c r="K1" s="16" t="s">
        <v>24</v>
      </c>
      <c r="L1" s="16" t="s">
        <v>137</v>
      </c>
      <c r="M1" s="16" t="s">
        <v>105</v>
      </c>
      <c r="N1" s="16" t="s">
        <v>9</v>
      </c>
      <c r="O1" s="16" t="s">
        <v>67</v>
      </c>
    </row>
    <row r="2" spans="1:15" x14ac:dyDescent="0.25">
      <c r="A2" s="506">
        <v>1</v>
      </c>
      <c r="B2" s="11">
        <v>45712</v>
      </c>
      <c r="C2" s="10" t="s">
        <v>1008</v>
      </c>
      <c r="D2" s="83" t="s">
        <v>27</v>
      </c>
      <c r="E2" s="41">
        <v>45000</v>
      </c>
      <c r="F2" s="41"/>
      <c r="G2" s="41">
        <f>E2-F2</f>
        <v>45000</v>
      </c>
      <c r="H2" s="507">
        <v>620</v>
      </c>
      <c r="I2" s="15">
        <f>G2*H2</f>
        <v>27900000</v>
      </c>
      <c r="J2" s="508" t="s">
        <v>203</v>
      </c>
      <c r="K2" s="121"/>
      <c r="L2" s="41" t="s">
        <v>1011</v>
      </c>
      <c r="M2" s="15">
        <v>70000000</v>
      </c>
      <c r="N2" s="11">
        <v>45729</v>
      </c>
      <c r="O2" s="10" t="s">
        <v>504</v>
      </c>
    </row>
    <row r="3" spans="1:15" x14ac:dyDescent="0.25">
      <c r="A3" s="506">
        <f>A2+1</f>
        <v>2</v>
      </c>
      <c r="B3" s="11">
        <v>45801</v>
      </c>
      <c r="C3" s="10" t="s">
        <v>1009</v>
      </c>
      <c r="D3" s="83" t="s">
        <v>27</v>
      </c>
      <c r="E3" s="41">
        <v>45000</v>
      </c>
      <c r="F3" s="41"/>
      <c r="G3" s="41">
        <f t="shared" ref="G3:G8" si="0">E3-F3</f>
        <v>45000</v>
      </c>
      <c r="H3" s="507">
        <v>620</v>
      </c>
      <c r="I3" s="15">
        <f t="shared" ref="I3:I8" si="1">G3*H3</f>
        <v>27900000</v>
      </c>
      <c r="J3" s="508" t="s">
        <v>1014</v>
      </c>
      <c r="K3" s="121"/>
      <c r="L3" s="41" t="s">
        <v>1012</v>
      </c>
      <c r="M3" s="15">
        <v>126200000</v>
      </c>
      <c r="N3" s="11">
        <v>45750</v>
      </c>
      <c r="O3" s="10" t="s">
        <v>504</v>
      </c>
    </row>
    <row r="4" spans="1:15" x14ac:dyDescent="0.25">
      <c r="A4" s="506">
        <f>A3+1</f>
        <v>3</v>
      </c>
      <c r="B4" s="11">
        <v>45801</v>
      </c>
      <c r="C4" s="10" t="s">
        <v>1010</v>
      </c>
      <c r="D4" s="83" t="s">
        <v>27</v>
      </c>
      <c r="E4" s="41">
        <v>45000</v>
      </c>
      <c r="F4" s="41"/>
      <c r="G4" s="41">
        <f t="shared" si="0"/>
        <v>45000</v>
      </c>
      <c r="H4" s="507">
        <v>620</v>
      </c>
      <c r="I4" s="15">
        <f t="shared" si="1"/>
        <v>27900000</v>
      </c>
      <c r="J4" s="508" t="s">
        <v>1014</v>
      </c>
      <c r="K4" s="121"/>
      <c r="L4" s="41" t="s">
        <v>1013</v>
      </c>
      <c r="M4" s="15"/>
      <c r="N4" s="11"/>
      <c r="O4" s="10"/>
    </row>
    <row r="5" spans="1:15" x14ac:dyDescent="0.25">
      <c r="A5" s="506">
        <f>A4+1</f>
        <v>4</v>
      </c>
      <c r="B5" s="11">
        <v>45729</v>
      </c>
      <c r="C5" s="10" t="s">
        <v>1109</v>
      </c>
      <c r="D5" s="83" t="s">
        <v>27</v>
      </c>
      <c r="E5" s="41">
        <v>45000</v>
      </c>
      <c r="F5" s="41"/>
      <c r="G5" s="41">
        <f t="shared" si="0"/>
        <v>45000</v>
      </c>
      <c r="H5" s="507">
        <v>625</v>
      </c>
      <c r="I5" s="15">
        <f t="shared" si="1"/>
        <v>28125000</v>
      </c>
      <c r="J5" s="508" t="s">
        <v>203</v>
      </c>
      <c r="K5" s="121"/>
      <c r="L5" s="41" t="s">
        <v>1112</v>
      </c>
      <c r="M5" s="15"/>
      <c r="N5" s="11"/>
      <c r="O5" s="10"/>
    </row>
    <row r="6" spans="1:15" x14ac:dyDescent="0.25">
      <c r="A6" s="506">
        <f>A5+1</f>
        <v>5</v>
      </c>
      <c r="B6" s="11">
        <v>45729</v>
      </c>
      <c r="C6" s="10" t="s">
        <v>1110</v>
      </c>
      <c r="D6" s="83" t="s">
        <v>27</v>
      </c>
      <c r="E6" s="41">
        <v>45000</v>
      </c>
      <c r="F6" s="41"/>
      <c r="G6" s="41">
        <f t="shared" si="0"/>
        <v>45000</v>
      </c>
      <c r="H6" s="531">
        <v>625</v>
      </c>
      <c r="I6" s="15">
        <f t="shared" si="1"/>
        <v>28125000</v>
      </c>
      <c r="J6" s="508" t="s">
        <v>1119</v>
      </c>
      <c r="K6" s="121"/>
      <c r="L6" s="41" t="s">
        <v>1113</v>
      </c>
      <c r="M6" s="15"/>
      <c r="N6" s="11"/>
      <c r="O6" s="10"/>
    </row>
    <row r="7" spans="1:15" x14ac:dyDescent="0.25">
      <c r="A7" s="506">
        <f>A6+1</f>
        <v>6</v>
      </c>
      <c r="B7" s="11">
        <v>45729</v>
      </c>
      <c r="C7" s="10" t="s">
        <v>1111</v>
      </c>
      <c r="D7" s="83" t="s">
        <v>27</v>
      </c>
      <c r="E7" s="41">
        <v>45000</v>
      </c>
      <c r="F7" s="41"/>
      <c r="G7" s="41">
        <f t="shared" si="0"/>
        <v>45000</v>
      </c>
      <c r="H7" s="531">
        <v>625</v>
      </c>
      <c r="I7" s="15">
        <f t="shared" si="1"/>
        <v>28125000</v>
      </c>
      <c r="J7" s="508" t="s">
        <v>1014</v>
      </c>
      <c r="K7" s="121"/>
      <c r="L7" s="41" t="s">
        <v>1114</v>
      </c>
      <c r="M7" s="15"/>
      <c r="N7" s="11"/>
      <c r="O7" s="10"/>
    </row>
    <row r="8" spans="1:15" x14ac:dyDescent="0.25">
      <c r="A8" s="537">
        <f t="shared" ref="A8:A10" si="2">A7+1</f>
        <v>7</v>
      </c>
      <c r="B8" s="11">
        <v>45734</v>
      </c>
      <c r="C8" s="10" t="s">
        <v>1124</v>
      </c>
      <c r="D8" s="83" t="s">
        <v>27</v>
      </c>
      <c r="E8" s="41">
        <v>45000</v>
      </c>
      <c r="F8" s="41"/>
      <c r="G8" s="41">
        <f t="shared" si="0"/>
        <v>45000</v>
      </c>
      <c r="H8" s="536">
        <v>625</v>
      </c>
      <c r="I8" s="15">
        <f t="shared" si="1"/>
        <v>28125000</v>
      </c>
      <c r="J8" s="535" t="s">
        <v>815</v>
      </c>
      <c r="K8" s="121"/>
      <c r="L8" s="41" t="s">
        <v>1125</v>
      </c>
      <c r="M8" s="15"/>
      <c r="N8" s="11"/>
      <c r="O8" s="10"/>
    </row>
    <row r="9" spans="1:15" x14ac:dyDescent="0.25">
      <c r="A9" s="537">
        <f t="shared" si="2"/>
        <v>8</v>
      </c>
      <c r="B9" s="11">
        <v>45734</v>
      </c>
      <c r="C9" s="10"/>
      <c r="D9" s="83"/>
      <c r="E9" s="41"/>
      <c r="F9" s="41"/>
      <c r="G9" s="41"/>
      <c r="H9" s="536"/>
      <c r="I9" s="15"/>
      <c r="J9" s="535"/>
      <c r="K9" s="121"/>
      <c r="L9" s="41"/>
      <c r="M9" s="15"/>
      <c r="N9" s="11"/>
      <c r="O9" s="10"/>
    </row>
    <row r="10" spans="1:15" x14ac:dyDescent="0.25">
      <c r="A10" s="537">
        <f t="shared" si="2"/>
        <v>9</v>
      </c>
      <c r="B10" s="11">
        <v>45734</v>
      </c>
      <c r="C10" s="10"/>
      <c r="D10" s="83"/>
      <c r="E10" s="41"/>
      <c r="F10" s="41"/>
      <c r="G10" s="41"/>
      <c r="H10" s="536"/>
      <c r="I10" s="15"/>
      <c r="J10" s="535"/>
      <c r="K10" s="121"/>
      <c r="L10" s="41"/>
      <c r="M10" s="15"/>
      <c r="N10" s="11"/>
      <c r="O10" s="10"/>
    </row>
    <row r="12" spans="1:15" x14ac:dyDescent="0.25">
      <c r="K12" s="50" t="s">
        <v>28</v>
      </c>
      <c r="L12" s="36">
        <f>SUM(I2:I10)</f>
        <v>196200000</v>
      </c>
    </row>
    <row r="13" spans="1:15" x14ac:dyDescent="0.25">
      <c r="K13" s="10"/>
      <c r="L13" s="10"/>
    </row>
    <row r="14" spans="1:15" x14ac:dyDescent="0.25">
      <c r="E14" s="68"/>
      <c r="K14" s="50" t="s">
        <v>66</v>
      </c>
      <c r="L14" s="36">
        <f>SUM(M2:M7)</f>
        <v>196200000</v>
      </c>
    </row>
    <row r="15" spans="1:15" x14ac:dyDescent="0.25">
      <c r="K15" s="55"/>
      <c r="L15" s="49"/>
    </row>
    <row r="16" spans="1:15" x14ac:dyDescent="0.25">
      <c r="K16" s="50" t="s">
        <v>71</v>
      </c>
      <c r="L16" s="36">
        <f>L12-L14</f>
        <v>0</v>
      </c>
    </row>
  </sheetData>
  <pageMargins left="0.7" right="0.7" top="0.75" bottom="0.75" header="0.3" footer="0.3"/>
  <pageSetup paperSize="9" scale="60" orientation="landscape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9"/>
  <sheetViews>
    <sheetView workbookViewId="0">
      <selection activeCell="C23" sqref="C23"/>
    </sheetView>
  </sheetViews>
  <sheetFormatPr baseColWidth="10" defaultRowHeight="15" x14ac:dyDescent="0.25"/>
  <cols>
    <col min="2" max="2" width="10.7109375" customWidth="1"/>
    <col min="3" max="3" width="24" customWidth="1"/>
    <col min="4" max="4" width="9.28515625" customWidth="1"/>
    <col min="5" max="5" width="11" customWidth="1"/>
    <col min="6" max="6" width="13" customWidth="1"/>
    <col min="7" max="7" width="20" customWidth="1"/>
    <col min="8" max="8" width="8" customWidth="1"/>
    <col min="9" max="9" width="13.85546875" customWidth="1"/>
    <col min="10" max="10" width="17.140625" customWidth="1"/>
    <col min="11" max="11" width="15.28515625" customWidth="1"/>
    <col min="12" max="12" width="13.42578125" customWidth="1"/>
    <col min="13" max="13" width="14.85546875" customWidth="1"/>
    <col min="14" max="14" width="10.7109375" customWidth="1"/>
    <col min="15" max="15" width="7.7109375" customWidth="1"/>
  </cols>
  <sheetData>
    <row r="1" spans="1:15" ht="18.75" x14ac:dyDescent="0.25">
      <c r="A1" s="16" t="s">
        <v>281</v>
      </c>
      <c r="B1" s="16" t="s">
        <v>9</v>
      </c>
      <c r="C1" s="16" t="s">
        <v>41</v>
      </c>
      <c r="D1" s="16" t="s">
        <v>1</v>
      </c>
      <c r="E1" s="16" t="s">
        <v>2</v>
      </c>
      <c r="F1" s="16" t="s">
        <v>3</v>
      </c>
      <c r="G1" s="16" t="s">
        <v>149</v>
      </c>
      <c r="H1" s="16" t="s">
        <v>5</v>
      </c>
      <c r="I1" s="16" t="s">
        <v>107</v>
      </c>
      <c r="J1" s="16" t="s">
        <v>142</v>
      </c>
      <c r="K1" s="16" t="s">
        <v>24</v>
      </c>
      <c r="L1" s="16" t="s">
        <v>137</v>
      </c>
      <c r="M1" s="16" t="s">
        <v>105</v>
      </c>
      <c r="N1" s="16" t="s">
        <v>9</v>
      </c>
      <c r="O1" s="16" t="s">
        <v>67</v>
      </c>
    </row>
    <row r="2" spans="1:15" x14ac:dyDescent="0.25">
      <c r="A2" s="339">
        <v>1</v>
      </c>
      <c r="B2" s="11">
        <v>45590</v>
      </c>
      <c r="C2" s="10" t="s">
        <v>628</v>
      </c>
      <c r="D2" s="121" t="s">
        <v>25</v>
      </c>
      <c r="E2" s="41">
        <v>45000</v>
      </c>
      <c r="F2" s="41"/>
      <c r="G2" s="41">
        <f t="shared" ref="G2:G7" si="0">E2-F2</f>
        <v>45000</v>
      </c>
      <c r="H2" s="15">
        <v>370</v>
      </c>
      <c r="I2" s="15">
        <f t="shared" ref="I2:I7" si="1">H2*G2</f>
        <v>16650000</v>
      </c>
      <c r="J2" s="340" t="s">
        <v>555</v>
      </c>
      <c r="K2" s="121"/>
      <c r="L2" s="41"/>
      <c r="M2" s="15">
        <v>100000000</v>
      </c>
      <c r="N2" s="11">
        <v>45590</v>
      </c>
      <c r="O2" s="10"/>
    </row>
    <row r="3" spans="1:15" x14ac:dyDescent="0.25">
      <c r="A3" s="339">
        <f>A2+1</f>
        <v>2</v>
      </c>
      <c r="B3" s="11">
        <v>45590</v>
      </c>
      <c r="C3" s="10" t="s">
        <v>626</v>
      </c>
      <c r="D3" s="121" t="s">
        <v>25</v>
      </c>
      <c r="E3" s="41">
        <v>45000</v>
      </c>
      <c r="F3" s="41"/>
      <c r="G3" s="41">
        <f t="shared" si="0"/>
        <v>45000</v>
      </c>
      <c r="H3" s="15">
        <v>370</v>
      </c>
      <c r="I3" s="15">
        <f t="shared" si="1"/>
        <v>16650000</v>
      </c>
      <c r="J3" s="340" t="s">
        <v>143</v>
      </c>
      <c r="K3" s="121"/>
      <c r="L3" s="41"/>
      <c r="M3" s="15"/>
      <c r="N3" s="11"/>
      <c r="O3" s="10"/>
    </row>
    <row r="4" spans="1:15" x14ac:dyDescent="0.25">
      <c r="A4" s="339">
        <f t="shared" ref="A4:A12" si="2">A3+1</f>
        <v>3</v>
      </c>
      <c r="B4" s="11">
        <v>45590</v>
      </c>
      <c r="C4" s="10" t="s">
        <v>627</v>
      </c>
      <c r="D4" s="121" t="s">
        <v>25</v>
      </c>
      <c r="E4" s="41">
        <v>55000</v>
      </c>
      <c r="F4" s="41"/>
      <c r="G4" s="41">
        <f t="shared" si="0"/>
        <v>55000</v>
      </c>
      <c r="H4" s="15">
        <v>370</v>
      </c>
      <c r="I4" s="15">
        <f t="shared" si="1"/>
        <v>20350000</v>
      </c>
      <c r="J4" s="340" t="s">
        <v>204</v>
      </c>
      <c r="K4" s="121"/>
      <c r="L4" s="41"/>
      <c r="M4" s="15"/>
      <c r="N4" s="11"/>
      <c r="O4" s="10"/>
    </row>
    <row r="5" spans="1:15" x14ac:dyDescent="0.25">
      <c r="A5" s="339">
        <f t="shared" si="2"/>
        <v>4</v>
      </c>
      <c r="B5" s="11">
        <v>45590</v>
      </c>
      <c r="C5" s="10" t="s">
        <v>668</v>
      </c>
      <c r="D5" s="121" t="s">
        <v>25</v>
      </c>
      <c r="E5" s="41">
        <v>45000</v>
      </c>
      <c r="F5" s="41"/>
      <c r="G5" s="41">
        <f t="shared" si="0"/>
        <v>45000</v>
      </c>
      <c r="H5" s="15">
        <v>370</v>
      </c>
      <c r="I5" s="15">
        <f t="shared" si="1"/>
        <v>16650000</v>
      </c>
      <c r="J5" s="340" t="s">
        <v>667</v>
      </c>
      <c r="K5" s="121"/>
      <c r="L5" s="41"/>
      <c r="M5" s="15"/>
      <c r="N5" s="11"/>
      <c r="O5" s="10"/>
    </row>
    <row r="6" spans="1:15" x14ac:dyDescent="0.25">
      <c r="A6" s="339">
        <f t="shared" si="2"/>
        <v>5</v>
      </c>
      <c r="B6" s="11">
        <v>45590</v>
      </c>
      <c r="C6" s="10" t="s">
        <v>669</v>
      </c>
      <c r="D6" s="121" t="s">
        <v>25</v>
      </c>
      <c r="E6" s="41">
        <v>45000</v>
      </c>
      <c r="F6" s="41"/>
      <c r="G6" s="41">
        <f t="shared" si="0"/>
        <v>45000</v>
      </c>
      <c r="H6" s="15">
        <v>370</v>
      </c>
      <c r="I6" s="15">
        <f t="shared" si="1"/>
        <v>16650000</v>
      </c>
      <c r="J6" s="340" t="s">
        <v>667</v>
      </c>
      <c r="K6" s="121"/>
      <c r="L6" s="339"/>
      <c r="M6" s="15"/>
      <c r="N6" s="209"/>
      <c r="O6" s="10"/>
    </row>
    <row r="7" spans="1:15" x14ac:dyDescent="0.25">
      <c r="A7" s="339">
        <f t="shared" si="2"/>
        <v>6</v>
      </c>
      <c r="B7" s="11">
        <v>45590</v>
      </c>
      <c r="C7" s="10" t="s">
        <v>666</v>
      </c>
      <c r="D7" s="121" t="s">
        <v>25</v>
      </c>
      <c r="E7" s="41">
        <v>45000</v>
      </c>
      <c r="F7" s="41"/>
      <c r="G7" s="41">
        <f t="shared" si="0"/>
        <v>45000</v>
      </c>
      <c r="H7" s="15">
        <v>370</v>
      </c>
      <c r="I7" s="15">
        <f t="shared" si="1"/>
        <v>16650000</v>
      </c>
      <c r="J7" s="340" t="s">
        <v>667</v>
      </c>
      <c r="K7" s="121"/>
      <c r="L7" s="339"/>
      <c r="M7" s="15"/>
      <c r="N7" s="209"/>
      <c r="O7" s="10"/>
    </row>
    <row r="8" spans="1:15" x14ac:dyDescent="0.25">
      <c r="A8" s="339">
        <f t="shared" si="2"/>
        <v>7</v>
      </c>
      <c r="B8" s="11"/>
      <c r="C8" s="10"/>
      <c r="D8" s="121"/>
      <c r="E8" s="41"/>
      <c r="F8" s="41"/>
      <c r="G8" s="41"/>
      <c r="H8" s="15"/>
      <c r="I8" s="15"/>
      <c r="J8" s="340"/>
      <c r="K8" s="121"/>
      <c r="L8" s="339"/>
      <c r="M8" s="15"/>
      <c r="N8" s="209"/>
      <c r="O8" s="10"/>
    </row>
    <row r="9" spans="1:15" x14ac:dyDescent="0.25">
      <c r="A9" s="339">
        <f t="shared" si="2"/>
        <v>8</v>
      </c>
      <c r="B9" s="11"/>
      <c r="C9" s="10"/>
      <c r="D9" s="121"/>
      <c r="E9" s="41"/>
      <c r="F9" s="41"/>
      <c r="G9" s="41"/>
      <c r="H9" s="15"/>
      <c r="I9" s="15"/>
      <c r="J9" s="340"/>
      <c r="K9" s="121"/>
      <c r="L9" s="339"/>
      <c r="M9" s="15"/>
      <c r="N9" s="209"/>
      <c r="O9" s="10"/>
    </row>
    <row r="10" spans="1:15" x14ac:dyDescent="0.25">
      <c r="A10" s="339">
        <f t="shared" si="2"/>
        <v>9</v>
      </c>
      <c r="B10" s="11"/>
      <c r="C10" s="10"/>
      <c r="D10" s="121"/>
      <c r="E10" s="41"/>
      <c r="F10" s="339"/>
      <c r="G10" s="41"/>
      <c r="H10" s="15"/>
      <c r="I10" s="15"/>
      <c r="J10" s="340"/>
      <c r="K10" s="121"/>
      <c r="L10" s="339"/>
      <c r="M10" s="10"/>
      <c r="N10" s="10"/>
      <c r="O10" s="10"/>
    </row>
    <row r="11" spans="1:15" x14ac:dyDescent="0.25">
      <c r="A11" s="339">
        <f t="shared" si="2"/>
        <v>10</v>
      </c>
      <c r="B11" s="11"/>
      <c r="C11" s="10"/>
      <c r="D11" s="121"/>
      <c r="E11" s="41"/>
      <c r="F11" s="339"/>
      <c r="G11" s="41"/>
      <c r="H11" s="15"/>
      <c r="I11" s="15"/>
      <c r="J11" s="340"/>
      <c r="K11" s="121"/>
      <c r="L11" s="339"/>
      <c r="M11" s="10"/>
      <c r="N11" s="10"/>
      <c r="O11" s="10"/>
    </row>
    <row r="12" spans="1:15" x14ac:dyDescent="0.25">
      <c r="A12" s="339">
        <f t="shared" si="2"/>
        <v>11</v>
      </c>
      <c r="B12" s="11"/>
      <c r="C12" s="10"/>
      <c r="D12" s="121"/>
      <c r="E12" s="41"/>
      <c r="F12" s="339"/>
      <c r="G12" s="41"/>
      <c r="H12" s="15"/>
      <c r="I12" s="15"/>
      <c r="J12" s="340"/>
      <c r="K12" s="121"/>
      <c r="L12" s="339"/>
      <c r="M12" s="10"/>
      <c r="N12" s="10"/>
      <c r="O12" s="10"/>
    </row>
    <row r="15" spans="1:15" x14ac:dyDescent="0.25">
      <c r="L15" s="50" t="s">
        <v>28</v>
      </c>
      <c r="M15" s="36">
        <f>SUM(I2:I12)</f>
        <v>103600000</v>
      </c>
    </row>
    <row r="16" spans="1:15" x14ac:dyDescent="0.25">
      <c r="L16" s="10"/>
      <c r="M16" s="10"/>
    </row>
    <row r="17" spans="12:13" x14ac:dyDescent="0.25">
      <c r="L17" s="50" t="s">
        <v>66</v>
      </c>
      <c r="M17" s="36">
        <f>SUM(M2:M12)</f>
        <v>100000000</v>
      </c>
    </row>
    <row r="18" spans="12:13" x14ac:dyDescent="0.25">
      <c r="L18" s="55"/>
      <c r="M18" s="55"/>
    </row>
    <row r="19" spans="12:13" x14ac:dyDescent="0.25">
      <c r="L19" s="50" t="s">
        <v>71</v>
      </c>
      <c r="M19" s="36">
        <f>M15-M17</f>
        <v>3600000</v>
      </c>
    </row>
  </sheetData>
  <pageMargins left="0.7" right="0.7" top="0.75" bottom="0.75" header="0.3" footer="0.3"/>
  <pageSetup scale="60" orientation="landscape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S26"/>
  <sheetViews>
    <sheetView topLeftCell="I3" workbookViewId="0">
      <selection activeCell="W14" sqref="W14"/>
    </sheetView>
  </sheetViews>
  <sheetFormatPr baseColWidth="10" defaultRowHeight="15" x14ac:dyDescent="0.25"/>
  <cols>
    <col min="3" max="3" width="14.85546875" customWidth="1"/>
    <col min="4" max="4" width="20.5703125" customWidth="1"/>
    <col min="7" max="7" width="10.7109375" customWidth="1"/>
    <col min="8" max="8" width="14.85546875" customWidth="1"/>
    <col min="9" max="9" width="20.5703125" customWidth="1"/>
    <col min="12" max="12" width="14.85546875" customWidth="1"/>
    <col min="17" max="17" width="13.85546875" customWidth="1"/>
  </cols>
  <sheetData>
    <row r="4" spans="2:19" ht="15" customHeight="1" x14ac:dyDescent="0.25">
      <c r="B4" s="741" t="s">
        <v>9</v>
      </c>
      <c r="C4" s="741" t="s">
        <v>105</v>
      </c>
      <c r="D4" s="741" t="s">
        <v>57</v>
      </c>
      <c r="G4" s="741" t="s">
        <v>9</v>
      </c>
      <c r="H4" s="741" t="s">
        <v>105</v>
      </c>
      <c r="I4" s="741" t="s">
        <v>57</v>
      </c>
      <c r="K4" s="741" t="s">
        <v>9</v>
      </c>
      <c r="L4" s="808" t="s">
        <v>105</v>
      </c>
      <c r="M4" s="809"/>
      <c r="N4" s="741" t="s">
        <v>57</v>
      </c>
      <c r="P4" s="741" t="s">
        <v>9</v>
      </c>
      <c r="Q4" s="808" t="s">
        <v>105</v>
      </c>
      <c r="R4" s="809"/>
      <c r="S4" s="741" t="s">
        <v>57</v>
      </c>
    </row>
    <row r="5" spans="2:19" ht="15" customHeight="1" x14ac:dyDescent="0.25">
      <c r="B5" s="741"/>
      <c r="C5" s="741"/>
      <c r="D5" s="741"/>
      <c r="G5" s="741"/>
      <c r="H5" s="741"/>
      <c r="I5" s="741"/>
      <c r="K5" s="741"/>
      <c r="L5" s="810"/>
      <c r="M5" s="811"/>
      <c r="N5" s="741"/>
      <c r="P5" s="741"/>
      <c r="Q5" s="810"/>
      <c r="R5" s="811"/>
      <c r="S5" s="741"/>
    </row>
    <row r="6" spans="2:19" x14ac:dyDescent="0.25">
      <c r="B6" s="10"/>
      <c r="C6" s="15">
        <v>25323000</v>
      </c>
      <c r="D6" s="10" t="s">
        <v>146</v>
      </c>
      <c r="G6" s="11">
        <v>45174</v>
      </c>
      <c r="H6" s="15">
        <v>33300000</v>
      </c>
      <c r="I6" s="10"/>
      <c r="K6" s="10"/>
      <c r="L6" s="678">
        <v>61700000</v>
      </c>
      <c r="M6" s="679"/>
      <c r="N6" s="10"/>
      <c r="P6" s="10"/>
      <c r="Q6" s="678">
        <v>89005650</v>
      </c>
      <c r="R6" s="679"/>
      <c r="S6" s="10"/>
    </row>
    <row r="7" spans="2:19" x14ac:dyDescent="0.25">
      <c r="B7" s="10"/>
      <c r="C7" s="15">
        <v>60000000</v>
      </c>
      <c r="D7" s="10" t="s">
        <v>145</v>
      </c>
      <c r="G7" s="11">
        <v>45174</v>
      </c>
      <c r="H7" s="15">
        <v>36712000</v>
      </c>
      <c r="I7" s="10"/>
      <c r="K7" s="10"/>
      <c r="L7" s="678">
        <v>40024000</v>
      </c>
      <c r="M7" s="679"/>
      <c r="N7" s="10"/>
      <c r="P7" s="10"/>
      <c r="Q7" s="678">
        <v>10200000</v>
      </c>
      <c r="R7" s="679">
        <v>10200000</v>
      </c>
      <c r="S7" s="10"/>
    </row>
    <row r="8" spans="2:19" x14ac:dyDescent="0.25">
      <c r="B8" s="10"/>
      <c r="C8" s="15">
        <v>25947000</v>
      </c>
      <c r="D8" s="10" t="s">
        <v>146</v>
      </c>
      <c r="G8" s="11">
        <v>45174</v>
      </c>
      <c r="H8" s="15">
        <v>20900000</v>
      </c>
      <c r="I8" s="10"/>
      <c r="K8" s="10"/>
      <c r="L8" s="678">
        <v>45000000</v>
      </c>
      <c r="M8" s="679"/>
      <c r="N8" s="10"/>
      <c r="P8" s="10"/>
      <c r="Q8" s="678">
        <v>23800000</v>
      </c>
      <c r="R8" s="679">
        <v>23800000</v>
      </c>
      <c r="S8" s="10"/>
    </row>
    <row r="9" spans="2:19" x14ac:dyDescent="0.25">
      <c r="B9" s="10"/>
      <c r="C9" s="15">
        <v>61000000</v>
      </c>
      <c r="D9" s="10" t="s">
        <v>58</v>
      </c>
      <c r="G9" s="11">
        <v>45174</v>
      </c>
      <c r="H9" s="15">
        <v>11700000</v>
      </c>
      <c r="I9" s="10"/>
      <c r="K9" s="10"/>
      <c r="L9" s="678">
        <v>35000000</v>
      </c>
      <c r="M9" s="679"/>
      <c r="N9" s="10"/>
      <c r="P9" s="10"/>
      <c r="Q9" s="678">
        <v>48200000</v>
      </c>
      <c r="R9" s="679">
        <v>48200000</v>
      </c>
      <c r="S9" s="10"/>
    </row>
    <row r="10" spans="2:19" x14ac:dyDescent="0.25">
      <c r="B10" s="10"/>
      <c r="C10" s="15">
        <v>38936000</v>
      </c>
      <c r="D10" s="10" t="s">
        <v>58</v>
      </c>
      <c r="G10" s="11">
        <v>45174</v>
      </c>
      <c r="H10" s="15">
        <v>45400000</v>
      </c>
      <c r="I10" s="10"/>
      <c r="K10" s="10"/>
      <c r="L10" s="678">
        <v>35000000</v>
      </c>
      <c r="M10" s="679"/>
      <c r="N10" s="10"/>
      <c r="P10" s="10"/>
      <c r="Q10" s="678">
        <v>50000000</v>
      </c>
      <c r="R10" s="679">
        <v>50000000</v>
      </c>
      <c r="S10" s="10"/>
    </row>
    <row r="11" spans="2:19" x14ac:dyDescent="0.25">
      <c r="B11" s="10"/>
      <c r="C11" s="15">
        <v>60000000</v>
      </c>
      <c r="D11" s="10" t="s">
        <v>147</v>
      </c>
      <c r="G11" s="11"/>
      <c r="H11" s="15"/>
      <c r="I11" s="10"/>
      <c r="K11" s="10"/>
      <c r="L11" s="678">
        <v>37000000</v>
      </c>
      <c r="M11" s="679"/>
      <c r="N11" s="10"/>
      <c r="P11" s="10"/>
      <c r="Q11" s="678">
        <v>50000000</v>
      </c>
      <c r="R11" s="679">
        <v>50000000</v>
      </c>
      <c r="S11" s="10"/>
    </row>
    <row r="12" spans="2:19" x14ac:dyDescent="0.25">
      <c r="B12" s="10"/>
      <c r="C12" s="15">
        <v>2000000</v>
      </c>
      <c r="D12" s="10" t="s">
        <v>148</v>
      </c>
      <c r="G12" s="10"/>
      <c r="H12" s="15"/>
      <c r="I12" s="10"/>
      <c r="K12" s="10"/>
      <c r="L12" s="678">
        <v>118800000</v>
      </c>
      <c r="M12" s="679"/>
      <c r="N12" s="10"/>
      <c r="P12" s="10"/>
      <c r="Q12" s="678">
        <v>65000000</v>
      </c>
      <c r="R12" s="679">
        <v>65000000</v>
      </c>
      <c r="S12" s="10"/>
    </row>
    <row r="13" spans="2:19" x14ac:dyDescent="0.25">
      <c r="B13" s="11">
        <v>45169</v>
      </c>
      <c r="C13" s="15">
        <v>150000000</v>
      </c>
      <c r="D13" s="10" t="s">
        <v>58</v>
      </c>
      <c r="G13" s="11"/>
      <c r="H13" s="15"/>
      <c r="I13" s="10"/>
      <c r="K13" s="10"/>
      <c r="L13" s="678">
        <v>81200000</v>
      </c>
      <c r="M13" s="679"/>
      <c r="N13" s="10"/>
      <c r="P13" s="10"/>
      <c r="Q13" s="678">
        <v>91000000</v>
      </c>
      <c r="R13" s="679"/>
      <c r="S13" s="10"/>
    </row>
    <row r="14" spans="2:19" x14ac:dyDescent="0.25">
      <c r="B14" s="11">
        <v>45169</v>
      </c>
      <c r="C14" s="15">
        <v>39430000</v>
      </c>
      <c r="D14" s="10" t="s">
        <v>145</v>
      </c>
      <c r="G14" s="11"/>
      <c r="H14" s="15"/>
      <c r="I14" s="10"/>
      <c r="K14" s="10"/>
      <c r="L14" s="678">
        <v>166000000</v>
      </c>
      <c r="M14" s="679"/>
      <c r="N14" s="10"/>
      <c r="P14" s="10"/>
      <c r="Q14" s="678"/>
      <c r="R14" s="679"/>
      <c r="S14" s="10"/>
    </row>
    <row r="15" spans="2:19" x14ac:dyDescent="0.25">
      <c r="B15" s="11">
        <v>45173</v>
      </c>
      <c r="C15" s="15">
        <v>45000000</v>
      </c>
      <c r="D15" s="10" t="s">
        <v>160</v>
      </c>
      <c r="G15" s="11"/>
      <c r="H15" s="15"/>
      <c r="I15" s="10"/>
      <c r="K15" s="10"/>
      <c r="L15" s="10"/>
      <c r="M15" s="10"/>
      <c r="N15" s="10"/>
      <c r="P15" s="10"/>
      <c r="Q15" s="10"/>
      <c r="R15" s="10"/>
      <c r="S15" s="10"/>
    </row>
    <row r="16" spans="2:19" x14ac:dyDescent="0.25">
      <c r="B16" s="11">
        <v>45050</v>
      </c>
      <c r="C16" s="15">
        <v>30000000</v>
      </c>
      <c r="D16" s="10" t="s">
        <v>146</v>
      </c>
      <c r="G16" s="11"/>
      <c r="H16" s="15"/>
      <c r="I16" s="10"/>
      <c r="K16" s="10"/>
      <c r="L16" s="10"/>
      <c r="M16" s="10"/>
      <c r="N16" s="10"/>
      <c r="P16" s="10"/>
      <c r="Q16" s="10"/>
      <c r="R16" s="10"/>
      <c r="S16" s="10"/>
    </row>
    <row r="17" spans="2:19" x14ac:dyDescent="0.25">
      <c r="B17" s="11">
        <v>45050</v>
      </c>
      <c r="C17" s="15">
        <v>15000000</v>
      </c>
      <c r="D17" s="10" t="s">
        <v>160</v>
      </c>
      <c r="G17" s="11"/>
      <c r="H17" s="15"/>
      <c r="I17" s="10"/>
      <c r="K17" s="10"/>
      <c r="L17" s="10"/>
      <c r="M17" s="10"/>
      <c r="N17" s="10"/>
      <c r="P17" s="10"/>
      <c r="Q17" s="10"/>
      <c r="R17" s="10"/>
      <c r="S17" s="10"/>
    </row>
    <row r="18" spans="2:19" x14ac:dyDescent="0.25">
      <c r="B18" s="11">
        <v>45050</v>
      </c>
      <c r="C18" s="15">
        <v>30016000</v>
      </c>
      <c r="D18" s="33" t="s">
        <v>161</v>
      </c>
      <c r="G18" s="11"/>
      <c r="H18" s="15"/>
      <c r="I18" s="33"/>
      <c r="K18" s="14"/>
      <c r="L18" s="14"/>
      <c r="M18" s="10"/>
      <c r="N18" s="10"/>
      <c r="P18" s="14"/>
      <c r="Q18" s="14"/>
      <c r="R18" s="10"/>
      <c r="S18" s="10"/>
    </row>
    <row r="19" spans="2:19" x14ac:dyDescent="0.25">
      <c r="B19" s="46"/>
      <c r="C19" s="68"/>
      <c r="D19" s="67"/>
      <c r="G19" s="46"/>
      <c r="H19" s="68"/>
      <c r="I19" s="67"/>
      <c r="K19" s="14"/>
      <c r="L19" s="14"/>
      <c r="M19" s="10"/>
      <c r="N19" s="10"/>
      <c r="P19" s="14"/>
      <c r="Q19" s="14"/>
      <c r="R19" s="10"/>
      <c r="S19" s="10"/>
    </row>
    <row r="20" spans="2:19" x14ac:dyDescent="0.25">
      <c r="B20" s="46"/>
      <c r="C20" s="68"/>
      <c r="D20" s="67"/>
      <c r="G20" s="46"/>
      <c r="H20" s="68"/>
      <c r="I20" s="67"/>
      <c r="K20" s="14"/>
      <c r="L20" s="14"/>
      <c r="M20" s="10"/>
      <c r="N20" s="10"/>
      <c r="P20" s="14"/>
      <c r="Q20" s="14"/>
      <c r="R20" s="10"/>
      <c r="S20" s="10"/>
    </row>
    <row r="21" spans="2:19" x14ac:dyDescent="0.25">
      <c r="B21" s="46"/>
      <c r="C21" s="68"/>
      <c r="D21" s="67"/>
      <c r="G21" s="46"/>
      <c r="H21" s="68"/>
      <c r="I21" s="67"/>
      <c r="K21" s="14"/>
      <c r="L21" s="14"/>
      <c r="M21" s="10"/>
      <c r="N21" s="10"/>
      <c r="P21" s="14"/>
      <c r="Q21" s="14"/>
      <c r="R21" s="10"/>
      <c r="S21" s="10"/>
    </row>
    <row r="22" spans="2:19" ht="15" customHeight="1" x14ac:dyDescent="0.25">
      <c r="C22" s="665" t="s">
        <v>111</v>
      </c>
      <c r="D22" s="804">
        <f>C6+C7+C8+C9+C11+C10+C12+C13+C14+C15+C16+C17+C18</f>
        <v>582652000</v>
      </c>
      <c r="H22" s="665" t="s">
        <v>111</v>
      </c>
      <c r="I22" s="804">
        <f>H6+H7+H8+H9+H11+H10+H12+H13+H14+H15+H16+H17+H18</f>
        <v>148012000</v>
      </c>
      <c r="K22" s="808"/>
      <c r="L22" s="809"/>
      <c r="M22" s="812">
        <f>L6+L7+L8+L9+L11+L10+L12+L13+L14</f>
        <v>619724000</v>
      </c>
      <c r="N22" s="813"/>
      <c r="P22" s="808"/>
      <c r="Q22" s="809"/>
      <c r="R22" s="812">
        <f>Q6+Q7+Q8+Q9+Q11+Q10+Q12+Q13+Q14</f>
        <v>427205650</v>
      </c>
      <c r="S22" s="813"/>
    </row>
    <row r="23" spans="2:19" ht="15" customHeight="1" x14ac:dyDescent="0.25">
      <c r="C23" s="666"/>
      <c r="D23" s="806"/>
      <c r="H23" s="666"/>
      <c r="I23" s="806"/>
      <c r="K23" s="810"/>
      <c r="L23" s="811"/>
      <c r="M23" s="814"/>
      <c r="N23" s="815"/>
      <c r="P23" s="810"/>
      <c r="Q23" s="811"/>
      <c r="R23" s="814"/>
      <c r="S23" s="815"/>
    </row>
    <row r="25" spans="2:19" x14ac:dyDescent="0.25">
      <c r="D25" s="807"/>
    </row>
    <row r="26" spans="2:19" x14ac:dyDescent="0.25">
      <c r="D26" s="807"/>
    </row>
  </sheetData>
  <mergeCells count="39">
    <mergeCell ref="Q13:R13"/>
    <mergeCell ref="Q14:R14"/>
    <mergeCell ref="P22:Q23"/>
    <mergeCell ref="R22:S23"/>
    <mergeCell ref="L11:M11"/>
    <mergeCell ref="L12:M12"/>
    <mergeCell ref="L13:M13"/>
    <mergeCell ref="L14:M14"/>
    <mergeCell ref="K22:L23"/>
    <mergeCell ref="M22:N23"/>
    <mergeCell ref="Q8:R8"/>
    <mergeCell ref="Q9:R9"/>
    <mergeCell ref="Q10:R10"/>
    <mergeCell ref="Q11:R11"/>
    <mergeCell ref="Q12:R12"/>
    <mergeCell ref="P4:P5"/>
    <mergeCell ref="Q4:R5"/>
    <mergeCell ref="S4:S5"/>
    <mergeCell ref="Q6:R6"/>
    <mergeCell ref="Q7:R7"/>
    <mergeCell ref="L6:M6"/>
    <mergeCell ref="L7:M7"/>
    <mergeCell ref="L8:M8"/>
    <mergeCell ref="L9:M9"/>
    <mergeCell ref="L10:M10"/>
    <mergeCell ref="K4:K5"/>
    <mergeCell ref="L4:M5"/>
    <mergeCell ref="N4:N5"/>
    <mergeCell ref="B4:B5"/>
    <mergeCell ref="C4:C5"/>
    <mergeCell ref="D4:D5"/>
    <mergeCell ref="I4:I5"/>
    <mergeCell ref="I22:I23"/>
    <mergeCell ref="D22:D23"/>
    <mergeCell ref="C22:C23"/>
    <mergeCell ref="D25:D26"/>
    <mergeCell ref="G4:G5"/>
    <mergeCell ref="H4:H5"/>
    <mergeCell ref="H22:H23"/>
  </mergeCells>
  <pageMargins left="0.7" right="0.7" top="0.75" bottom="0.75" header="0.3" footer="0.3"/>
  <pageSetup paperSize="9" scale="40" orientation="landscape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topLeftCell="A10" workbookViewId="0">
      <selection activeCell="G32" sqref="G32"/>
    </sheetView>
  </sheetViews>
  <sheetFormatPr baseColWidth="10" defaultRowHeight="15" x14ac:dyDescent="0.25"/>
  <cols>
    <col min="1" max="1" width="14.140625" customWidth="1"/>
    <col min="2" max="2" width="9.28515625" customWidth="1"/>
    <col min="3" max="3" width="10.85546875" customWidth="1"/>
    <col min="4" max="4" width="13" customWidth="1"/>
    <col min="5" max="5" width="8" customWidth="1"/>
    <col min="6" max="6" width="20.5703125" customWidth="1"/>
    <col min="7" max="7" width="19" customWidth="1"/>
    <col min="8" max="9" width="13.85546875" customWidth="1"/>
    <col min="10" max="10" width="10.7109375" customWidth="1"/>
    <col min="12" max="12" width="13.85546875" customWidth="1"/>
  </cols>
  <sheetData>
    <row r="1" spans="1:12" ht="18.75" customHeight="1" x14ac:dyDescent="0.25">
      <c r="A1" s="665" t="s">
        <v>0</v>
      </c>
      <c r="B1" s="665" t="s">
        <v>1</v>
      </c>
      <c r="C1" s="665" t="s">
        <v>0</v>
      </c>
      <c r="D1" s="665" t="s">
        <v>3</v>
      </c>
      <c r="E1" s="665" t="s">
        <v>5</v>
      </c>
      <c r="F1" s="665" t="s">
        <v>4</v>
      </c>
      <c r="G1" s="665" t="s">
        <v>6</v>
      </c>
      <c r="H1" s="665" t="s">
        <v>7</v>
      </c>
      <c r="I1" s="665" t="s">
        <v>71</v>
      </c>
      <c r="J1" s="665" t="s">
        <v>9</v>
      </c>
      <c r="K1" s="665" t="s">
        <v>33</v>
      </c>
      <c r="L1" s="665" t="s">
        <v>7</v>
      </c>
    </row>
    <row r="2" spans="1:12" ht="18.75" customHeight="1" x14ac:dyDescent="0.25">
      <c r="A2" s="666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</row>
    <row r="3" spans="1:12" ht="16.5" x14ac:dyDescent="0.3">
      <c r="A3" s="3" t="s">
        <v>139</v>
      </c>
      <c r="B3" s="6" t="s">
        <v>25</v>
      </c>
      <c r="C3" s="4">
        <v>55000</v>
      </c>
      <c r="D3" s="4">
        <v>330</v>
      </c>
      <c r="E3" s="5">
        <v>670</v>
      </c>
      <c r="F3" s="4">
        <f>C3-D3</f>
        <v>54670</v>
      </c>
      <c r="G3" s="5">
        <f>E3*F3</f>
        <v>36628900</v>
      </c>
      <c r="H3" s="5">
        <v>36628900</v>
      </c>
      <c r="I3" s="5">
        <f>G3-H3</f>
        <v>0</v>
      </c>
      <c r="J3" s="65">
        <v>45181</v>
      </c>
      <c r="K3" s="52" t="s">
        <v>32</v>
      </c>
      <c r="L3" s="15">
        <v>37400000</v>
      </c>
    </row>
    <row r="4" spans="1:12" ht="16.5" x14ac:dyDescent="0.3">
      <c r="A4" s="3" t="s">
        <v>140</v>
      </c>
      <c r="B4" s="6" t="s">
        <v>25</v>
      </c>
      <c r="C4" s="4">
        <v>55000</v>
      </c>
      <c r="D4" s="4">
        <v>205</v>
      </c>
      <c r="E4" s="5">
        <v>670</v>
      </c>
      <c r="F4" s="4">
        <f>C4-D4</f>
        <v>54795</v>
      </c>
      <c r="G4" s="5">
        <f>E4*F4</f>
        <v>36712650</v>
      </c>
      <c r="H4" s="5">
        <v>36712650</v>
      </c>
      <c r="I4" s="5">
        <f>G4-H4</f>
        <v>0</v>
      </c>
      <c r="J4" s="65">
        <v>45174</v>
      </c>
      <c r="K4" s="52" t="s">
        <v>32</v>
      </c>
      <c r="L4" s="15">
        <v>35944900</v>
      </c>
    </row>
    <row r="5" spans="1:12" ht="16.5" x14ac:dyDescent="0.3">
      <c r="A5" s="3" t="s">
        <v>141</v>
      </c>
      <c r="B5" s="6" t="s">
        <v>25</v>
      </c>
      <c r="C5" s="4">
        <v>55000</v>
      </c>
      <c r="D5" s="4">
        <v>200</v>
      </c>
      <c r="E5" s="5">
        <v>670</v>
      </c>
      <c r="F5" s="4">
        <f>C5-D5</f>
        <v>54800</v>
      </c>
      <c r="G5" s="5">
        <f>E5*F5</f>
        <v>36716000</v>
      </c>
      <c r="H5" s="5">
        <v>36716000</v>
      </c>
      <c r="I5" s="5">
        <f>G5-H5</f>
        <v>0</v>
      </c>
      <c r="J5" s="65">
        <v>45181</v>
      </c>
      <c r="K5" s="52" t="s">
        <v>32</v>
      </c>
      <c r="L5" s="10"/>
    </row>
    <row r="6" spans="1:12" ht="16.5" x14ac:dyDescent="0.3">
      <c r="A6" s="74"/>
      <c r="B6" s="75"/>
      <c r="C6" s="76"/>
      <c r="D6" s="76"/>
      <c r="E6" s="76"/>
      <c r="F6" s="78"/>
      <c r="G6" s="79"/>
      <c r="H6" s="79"/>
      <c r="I6" s="79"/>
      <c r="J6" s="75"/>
      <c r="K6" s="77"/>
      <c r="L6" s="77"/>
    </row>
    <row r="7" spans="1:12" ht="16.5" x14ac:dyDescent="0.3">
      <c r="A7" s="3" t="s">
        <v>174</v>
      </c>
      <c r="B7" s="6" t="s">
        <v>25</v>
      </c>
      <c r="C7" s="4">
        <v>45000</v>
      </c>
      <c r="D7" s="4">
        <v>50</v>
      </c>
      <c r="E7" s="5">
        <v>720</v>
      </c>
      <c r="F7" s="4">
        <f>C7-D7</f>
        <v>44950</v>
      </c>
      <c r="G7" s="5">
        <f>E7*F7</f>
        <v>32364000</v>
      </c>
      <c r="H7" s="5">
        <v>32364000</v>
      </c>
      <c r="I7" s="5">
        <f>G7-H7</f>
        <v>0</v>
      </c>
      <c r="J7" s="51"/>
      <c r="K7" s="52" t="s">
        <v>32</v>
      </c>
      <c r="L7" s="10"/>
    </row>
    <row r="8" spans="1:12" ht="16.5" x14ac:dyDescent="0.3">
      <c r="A8" s="3" t="s">
        <v>175</v>
      </c>
      <c r="B8" s="6" t="s">
        <v>25</v>
      </c>
      <c r="C8" s="4">
        <v>45000</v>
      </c>
      <c r="D8" s="4">
        <v>50</v>
      </c>
      <c r="E8" s="5">
        <v>720</v>
      </c>
      <c r="F8" s="4">
        <f>C8-D8</f>
        <v>44950</v>
      </c>
      <c r="G8" s="5">
        <f>E8*F8</f>
        <v>32364000</v>
      </c>
      <c r="H8" s="5">
        <v>32364000</v>
      </c>
      <c r="I8" s="5">
        <f>G8-H8</f>
        <v>0</v>
      </c>
      <c r="J8" s="51"/>
      <c r="K8" s="52" t="s">
        <v>32</v>
      </c>
      <c r="L8" s="10"/>
    </row>
    <row r="9" spans="1:12" ht="16.5" x14ac:dyDescent="0.3">
      <c r="A9" s="3"/>
      <c r="B9" s="6"/>
      <c r="C9" s="4"/>
      <c r="D9" s="4"/>
      <c r="E9" s="5"/>
      <c r="F9" s="4"/>
      <c r="G9" s="5"/>
      <c r="H9" s="5"/>
      <c r="I9" s="5"/>
      <c r="J9" s="51"/>
      <c r="K9" s="10"/>
      <c r="L9" s="10"/>
    </row>
    <row r="10" spans="1:12" ht="16.5" x14ac:dyDescent="0.3">
      <c r="A10" s="3"/>
      <c r="B10" s="6"/>
      <c r="C10" s="4"/>
      <c r="D10" s="4"/>
      <c r="E10" s="5"/>
      <c r="F10" s="4"/>
      <c r="G10" s="5"/>
      <c r="H10" s="5"/>
      <c r="I10" s="5"/>
      <c r="J10" s="51"/>
      <c r="K10" s="10"/>
      <c r="L10" s="10"/>
    </row>
    <row r="11" spans="1:12" ht="16.5" x14ac:dyDescent="0.3">
      <c r="A11" s="3"/>
      <c r="B11" s="6"/>
      <c r="C11" s="4"/>
      <c r="D11" s="4"/>
      <c r="E11" s="5"/>
      <c r="F11" s="4"/>
      <c r="G11" s="5"/>
      <c r="H11" s="5"/>
      <c r="I11" s="5"/>
      <c r="J11" s="51"/>
      <c r="K11" s="10"/>
      <c r="L11" s="10"/>
    </row>
    <row r="12" spans="1:12" ht="16.5" x14ac:dyDescent="0.3">
      <c r="A12" s="3"/>
      <c r="B12" s="6"/>
      <c r="C12" s="4"/>
      <c r="D12" s="4"/>
      <c r="E12" s="5"/>
      <c r="F12" s="4"/>
      <c r="G12" s="5"/>
      <c r="H12" s="5"/>
      <c r="I12" s="5"/>
      <c r="J12" s="112"/>
      <c r="K12" s="10"/>
      <c r="L12" s="10"/>
    </row>
    <row r="13" spans="1:12" ht="16.5" x14ac:dyDescent="0.3">
      <c r="A13" s="3"/>
      <c r="B13" s="6"/>
      <c r="C13" s="4"/>
      <c r="D13" s="4"/>
      <c r="E13" s="5"/>
      <c r="F13" s="4"/>
      <c r="G13" s="5"/>
      <c r="H13" s="5"/>
      <c r="I13" s="5"/>
      <c r="J13" s="112"/>
      <c r="K13" s="10"/>
      <c r="L13" s="10"/>
    </row>
    <row r="14" spans="1:12" ht="16.5" x14ac:dyDescent="0.3">
      <c r="A14" s="3"/>
      <c r="B14" s="6" t="s">
        <v>25</v>
      </c>
      <c r="C14" s="4"/>
      <c r="D14" s="4"/>
      <c r="E14" s="4"/>
      <c r="F14" s="5"/>
      <c r="G14" s="5"/>
      <c r="H14" s="5"/>
      <c r="I14" s="5"/>
      <c r="J14" s="51"/>
      <c r="K14" s="10"/>
      <c r="L14" s="10"/>
    </row>
    <row r="18" spans="7:10" x14ac:dyDescent="0.25">
      <c r="G18" s="799" t="s">
        <v>55</v>
      </c>
      <c r="H18" s="668">
        <f>G3+G4+G5+G7+G8+G9+G10+G11+G12+G13</f>
        <v>174785550</v>
      </c>
      <c r="I18" s="668"/>
      <c r="J18" s="668"/>
    </row>
    <row r="19" spans="7:10" x14ac:dyDescent="0.25">
      <c r="G19" s="799"/>
      <c r="H19" s="668"/>
      <c r="I19" s="668"/>
      <c r="J19" s="668"/>
    </row>
    <row r="21" spans="7:10" x14ac:dyDescent="0.25">
      <c r="G21" s="799" t="s">
        <v>66</v>
      </c>
      <c r="H21" s="668">
        <f>H3+H4+H5+H6+H7+H8+H9</f>
        <v>174785550</v>
      </c>
      <c r="I21" s="668"/>
      <c r="J21" s="668">
        <f>J3+J4</f>
        <v>90355</v>
      </c>
    </row>
    <row r="22" spans="7:10" x14ac:dyDescent="0.25">
      <c r="G22" s="799"/>
      <c r="H22" s="668"/>
      <c r="I22" s="668"/>
      <c r="J22" s="668"/>
    </row>
    <row r="24" spans="7:10" x14ac:dyDescent="0.25">
      <c r="G24" s="799" t="s">
        <v>71</v>
      </c>
      <c r="H24" s="668">
        <f>H18-H21</f>
        <v>0</v>
      </c>
      <c r="I24" s="668"/>
      <c r="J24" s="668">
        <f>H18-J21</f>
        <v>174695195</v>
      </c>
    </row>
    <row r="25" spans="7:10" x14ac:dyDescent="0.25">
      <c r="G25" s="799"/>
      <c r="H25" s="668"/>
      <c r="I25" s="668"/>
      <c r="J25" s="668"/>
    </row>
  </sheetData>
  <mergeCells count="18">
    <mergeCell ref="F1:F2"/>
    <mergeCell ref="A1:A2"/>
    <mergeCell ref="B1:B2"/>
    <mergeCell ref="C1:C2"/>
    <mergeCell ref="D1:D2"/>
    <mergeCell ref="E1:E2"/>
    <mergeCell ref="G24:G25"/>
    <mergeCell ref="H24:J25"/>
    <mergeCell ref="G1:G2"/>
    <mergeCell ref="H1:H2"/>
    <mergeCell ref="J1:J2"/>
    <mergeCell ref="L1:L2"/>
    <mergeCell ref="G18:G19"/>
    <mergeCell ref="H18:J19"/>
    <mergeCell ref="G21:G22"/>
    <mergeCell ref="H21:J22"/>
    <mergeCell ref="K1:K2"/>
    <mergeCell ref="I1:I2"/>
  </mergeCells>
  <pageMargins left="0.7" right="0.7" top="0.75" bottom="0.75" header="0.3" footer="0.3"/>
  <pageSetup paperSize="9" scale="70" orientation="landscape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"/>
  <sheetViews>
    <sheetView topLeftCell="A11" workbookViewId="0">
      <selection activeCell="K3" sqref="K3"/>
    </sheetView>
  </sheetViews>
  <sheetFormatPr baseColWidth="10" defaultRowHeight="15" x14ac:dyDescent="0.25"/>
  <cols>
    <col min="1" max="1" width="14.28515625" customWidth="1"/>
    <col min="2" max="2" width="9.28515625" customWidth="1"/>
    <col min="3" max="3" width="11" customWidth="1"/>
    <col min="4" max="4" width="13" customWidth="1"/>
    <col min="5" max="5" width="8" customWidth="1"/>
    <col min="6" max="6" width="20.5703125" customWidth="1"/>
    <col min="7" max="8" width="19" customWidth="1"/>
    <col min="9" max="9" width="13.85546875" customWidth="1"/>
  </cols>
  <sheetData>
    <row r="1" spans="1:11" x14ac:dyDescent="0.25">
      <c r="A1" s="665" t="s">
        <v>0</v>
      </c>
      <c r="B1" s="665" t="s">
        <v>1</v>
      </c>
      <c r="C1" s="665" t="s">
        <v>2</v>
      </c>
      <c r="D1" s="665" t="s">
        <v>3</v>
      </c>
      <c r="E1" s="665" t="s">
        <v>5</v>
      </c>
      <c r="F1" s="665" t="s">
        <v>4</v>
      </c>
      <c r="G1" s="665" t="s">
        <v>6</v>
      </c>
      <c r="H1" s="665" t="s">
        <v>71</v>
      </c>
      <c r="I1" s="665" t="s">
        <v>7</v>
      </c>
      <c r="J1" s="665" t="s">
        <v>9</v>
      </c>
      <c r="K1" s="665" t="s">
        <v>33</v>
      </c>
    </row>
    <row r="2" spans="1:11" x14ac:dyDescent="0.25">
      <c r="A2" s="666"/>
      <c r="B2" s="666"/>
      <c r="C2" s="666"/>
      <c r="D2" s="666"/>
      <c r="E2" s="666"/>
      <c r="F2" s="666"/>
      <c r="G2" s="666"/>
      <c r="H2" s="666"/>
      <c r="I2" s="666"/>
      <c r="J2" s="666"/>
      <c r="K2" s="666"/>
    </row>
    <row r="3" spans="1:11" ht="16.5" x14ac:dyDescent="0.3">
      <c r="A3" s="3" t="s">
        <v>144</v>
      </c>
      <c r="B3" s="6" t="s">
        <v>25</v>
      </c>
      <c r="C3" s="4">
        <v>55000</v>
      </c>
      <c r="D3" s="4">
        <v>260</v>
      </c>
      <c r="E3" s="5">
        <v>700</v>
      </c>
      <c r="F3" s="5">
        <f>C3-D3</f>
        <v>54740</v>
      </c>
      <c r="G3" s="5">
        <f>E3*F3</f>
        <v>38318000</v>
      </c>
      <c r="H3" s="5">
        <f>G3-I3</f>
        <v>0</v>
      </c>
      <c r="I3" s="5">
        <v>38318000</v>
      </c>
      <c r="J3" s="65">
        <v>45182</v>
      </c>
      <c r="K3" s="52" t="s">
        <v>32</v>
      </c>
    </row>
    <row r="4" spans="1:11" ht="16.5" x14ac:dyDescent="0.3">
      <c r="A4" s="3"/>
      <c r="B4" s="6"/>
      <c r="C4" s="4"/>
      <c r="D4" s="4"/>
      <c r="E4" s="5"/>
      <c r="F4" s="5"/>
      <c r="G4" s="5"/>
      <c r="H4" s="5"/>
      <c r="I4" s="5"/>
      <c r="J4" s="5"/>
      <c r="K4" s="10"/>
    </row>
    <row r="5" spans="1:11" ht="16.5" x14ac:dyDescent="0.3">
      <c r="A5" s="3"/>
      <c r="B5" s="6"/>
      <c r="C5" s="4"/>
      <c r="D5" s="4"/>
      <c r="E5" s="5"/>
      <c r="F5" s="5"/>
      <c r="G5" s="5"/>
      <c r="H5" s="5"/>
      <c r="I5" s="5"/>
      <c r="J5" s="53"/>
      <c r="K5" s="10"/>
    </row>
    <row r="6" spans="1:11" ht="16.5" x14ac:dyDescent="0.3">
      <c r="A6" s="3"/>
      <c r="B6" s="6"/>
      <c r="C6" s="4"/>
      <c r="D6" s="4"/>
      <c r="E6" s="4"/>
      <c r="F6" s="5"/>
      <c r="G6" s="5"/>
      <c r="H6" s="5"/>
      <c r="I6" s="5"/>
      <c r="J6" s="53"/>
      <c r="K6" s="10"/>
    </row>
    <row r="7" spans="1:11" ht="16.5" x14ac:dyDescent="0.3">
      <c r="A7" s="3"/>
      <c r="B7" s="12"/>
      <c r="C7" s="4"/>
      <c r="D7" s="4"/>
      <c r="E7" s="4"/>
      <c r="F7" s="5"/>
      <c r="G7" s="5"/>
      <c r="H7" s="5"/>
      <c r="I7" s="5"/>
      <c r="J7" s="53"/>
      <c r="K7" s="10"/>
    </row>
    <row r="8" spans="1:11" ht="16.5" x14ac:dyDescent="0.3">
      <c r="A8" s="3"/>
      <c r="B8" s="12"/>
      <c r="C8" s="4"/>
      <c r="D8" s="4"/>
      <c r="E8" s="4"/>
      <c r="F8" s="5"/>
      <c r="G8" s="5"/>
      <c r="H8" s="5"/>
      <c r="I8" s="5"/>
      <c r="J8" s="53"/>
      <c r="K8" s="10"/>
    </row>
    <row r="9" spans="1:11" ht="16.5" x14ac:dyDescent="0.3">
      <c r="A9" s="3"/>
      <c r="B9" s="12"/>
      <c r="C9" s="4"/>
      <c r="D9" s="4"/>
      <c r="E9" s="4"/>
      <c r="F9" s="5"/>
      <c r="G9" s="5"/>
      <c r="H9" s="5"/>
      <c r="I9" s="5"/>
      <c r="J9" s="53"/>
      <c r="K9" s="10"/>
    </row>
    <row r="10" spans="1:11" ht="16.5" x14ac:dyDescent="0.3">
      <c r="A10" s="3"/>
      <c r="B10" s="6"/>
      <c r="C10" s="4"/>
      <c r="D10" s="4"/>
      <c r="E10" s="4"/>
      <c r="F10" s="5"/>
      <c r="G10" s="5"/>
      <c r="H10" s="5"/>
      <c r="I10" s="5"/>
      <c r="J10" s="53"/>
      <c r="K10" s="10"/>
    </row>
    <row r="11" spans="1:11" ht="16.5" x14ac:dyDescent="0.3">
      <c r="A11" s="3"/>
      <c r="B11" s="6"/>
      <c r="C11" s="4"/>
      <c r="D11" s="4"/>
      <c r="E11" s="4"/>
      <c r="F11" s="5"/>
      <c r="G11" s="5"/>
      <c r="H11" s="5"/>
      <c r="I11" s="5"/>
      <c r="J11" s="53"/>
      <c r="K11" s="10"/>
    </row>
    <row r="12" spans="1:11" ht="16.5" x14ac:dyDescent="0.3">
      <c r="A12" s="3"/>
      <c r="B12" s="7"/>
      <c r="C12" s="4"/>
      <c r="D12" s="4"/>
      <c r="E12" s="4"/>
      <c r="F12" s="5"/>
      <c r="G12" s="5"/>
      <c r="H12" s="5"/>
      <c r="I12" s="5"/>
      <c r="J12" s="53"/>
      <c r="K12" s="10"/>
    </row>
    <row r="16" spans="1:11" ht="21" x14ac:dyDescent="0.25">
      <c r="G16" s="799" t="s">
        <v>55</v>
      </c>
      <c r="H16" s="69"/>
      <c r="I16" s="668">
        <f>G3+G4+G5+G6+G7+G8+G9</f>
        <v>38318000</v>
      </c>
      <c r="J16" s="668"/>
    </row>
    <row r="17" spans="7:10" ht="21" x14ac:dyDescent="0.25">
      <c r="G17" s="799"/>
      <c r="H17" s="69"/>
      <c r="I17" s="668"/>
      <c r="J17" s="668"/>
    </row>
    <row r="19" spans="7:10" ht="21" x14ac:dyDescent="0.25">
      <c r="G19" s="799" t="s">
        <v>66</v>
      </c>
      <c r="H19" s="69"/>
      <c r="I19" s="668">
        <f>I3+I4+I5+I6+I7+I8+I9</f>
        <v>38318000</v>
      </c>
      <c r="J19" s="668">
        <f>J3+J4</f>
        <v>45182</v>
      </c>
    </row>
    <row r="20" spans="7:10" ht="21" x14ac:dyDescent="0.25">
      <c r="G20" s="799"/>
      <c r="H20" s="69"/>
      <c r="I20" s="668"/>
      <c r="J20" s="668"/>
    </row>
    <row r="22" spans="7:10" ht="21" x14ac:dyDescent="0.25">
      <c r="G22" s="799" t="s">
        <v>71</v>
      </c>
      <c r="H22" s="69"/>
      <c r="I22" s="668">
        <f>I16-I19</f>
        <v>0</v>
      </c>
      <c r="J22" s="668">
        <f>I16-J19</f>
        <v>38272818</v>
      </c>
    </row>
    <row r="23" spans="7:10" ht="21" x14ac:dyDescent="0.25">
      <c r="G23" s="799"/>
      <c r="H23" s="69"/>
      <c r="I23" s="668"/>
      <c r="J23" s="668"/>
    </row>
  </sheetData>
  <mergeCells count="17">
    <mergeCell ref="K1:K2"/>
    <mergeCell ref="G16:G17"/>
    <mergeCell ref="I16:J17"/>
    <mergeCell ref="A1:A2"/>
    <mergeCell ref="B1:B2"/>
    <mergeCell ref="C1:C2"/>
    <mergeCell ref="D1:D2"/>
    <mergeCell ref="E1:E2"/>
    <mergeCell ref="F1:F2"/>
    <mergeCell ref="G19:G20"/>
    <mergeCell ref="I19:J20"/>
    <mergeCell ref="G22:G23"/>
    <mergeCell ref="I22:J23"/>
    <mergeCell ref="G1:G2"/>
    <mergeCell ref="I1:I2"/>
    <mergeCell ref="J1:J2"/>
    <mergeCell ref="H1:H2"/>
  </mergeCells>
  <pageMargins left="0.7" right="0.7" top="0.75" bottom="0.75" header="0.3" footer="0.3"/>
  <pageSetup scale="75" orientation="landscape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6"/>
  <sheetViews>
    <sheetView topLeftCell="A33" workbookViewId="0">
      <selection activeCell="A34" sqref="A34:J46"/>
    </sheetView>
  </sheetViews>
  <sheetFormatPr baseColWidth="10" defaultRowHeight="15" x14ac:dyDescent="0.25"/>
  <cols>
    <col min="1" max="1" width="24.28515625" customWidth="1"/>
    <col min="2" max="2" width="9.28515625" customWidth="1"/>
    <col min="3" max="3" width="18.42578125" customWidth="1"/>
    <col min="4" max="4" width="11.85546875" customWidth="1"/>
    <col min="5" max="5" width="19.7109375" customWidth="1"/>
    <col min="6" max="6" width="24.7109375" customWidth="1"/>
    <col min="7" max="8" width="19.7109375" customWidth="1"/>
    <col min="9" max="9" width="13.85546875" customWidth="1"/>
  </cols>
  <sheetData>
    <row r="1" spans="1:10" x14ac:dyDescent="0.25">
      <c r="A1" s="816" t="s">
        <v>227</v>
      </c>
      <c r="B1" s="816"/>
      <c r="C1" s="816"/>
      <c r="D1" s="816"/>
      <c r="E1" s="816"/>
      <c r="F1" s="816"/>
      <c r="G1" s="816"/>
      <c r="H1" s="816"/>
      <c r="I1" s="816"/>
      <c r="J1" s="816"/>
    </row>
    <row r="2" spans="1:10" x14ac:dyDescent="0.25">
      <c r="A2" s="816"/>
      <c r="B2" s="816"/>
      <c r="C2" s="816"/>
      <c r="D2" s="816"/>
      <c r="E2" s="816"/>
      <c r="F2" s="816"/>
      <c r="G2" s="816"/>
      <c r="H2" s="816"/>
      <c r="I2" s="816"/>
      <c r="J2" s="816"/>
    </row>
    <row r="3" spans="1:10" x14ac:dyDescent="0.25">
      <c r="A3" s="816"/>
      <c r="B3" s="816"/>
      <c r="C3" s="816"/>
      <c r="D3" s="816"/>
      <c r="E3" s="816"/>
      <c r="F3" s="816"/>
      <c r="G3" s="816"/>
      <c r="H3" s="816"/>
      <c r="I3" s="816"/>
      <c r="J3" s="816"/>
    </row>
    <row r="4" spans="1:10" ht="15" customHeight="1" x14ac:dyDescent="0.25">
      <c r="A4" s="741" t="s">
        <v>0</v>
      </c>
      <c r="B4" s="741" t="s">
        <v>1</v>
      </c>
      <c r="C4" s="741" t="s">
        <v>2</v>
      </c>
      <c r="D4" s="741" t="s">
        <v>5</v>
      </c>
      <c r="E4" s="741" t="s">
        <v>28</v>
      </c>
      <c r="F4" s="665" t="s">
        <v>29</v>
      </c>
      <c r="G4" s="665" t="s">
        <v>71</v>
      </c>
      <c r="H4" s="741" t="s">
        <v>33</v>
      </c>
      <c r="I4" s="741" t="s">
        <v>7</v>
      </c>
      <c r="J4" s="741"/>
    </row>
    <row r="5" spans="1:10" ht="15" customHeight="1" x14ac:dyDescent="0.25">
      <c r="A5" s="741"/>
      <c r="B5" s="741"/>
      <c r="C5" s="741"/>
      <c r="D5" s="741"/>
      <c r="E5" s="741"/>
      <c r="F5" s="666"/>
      <c r="G5" s="666"/>
      <c r="H5" s="741"/>
      <c r="I5" s="741"/>
      <c r="J5" s="741"/>
    </row>
    <row r="6" spans="1:10" x14ac:dyDescent="0.25">
      <c r="A6" s="10" t="s">
        <v>150</v>
      </c>
      <c r="B6" s="59" t="s">
        <v>25</v>
      </c>
      <c r="C6" s="37">
        <v>45000</v>
      </c>
      <c r="D6" s="15">
        <v>45</v>
      </c>
      <c r="E6" s="15">
        <f>C6*D6</f>
        <v>2025000</v>
      </c>
      <c r="F6" s="15">
        <v>2025000</v>
      </c>
      <c r="G6" s="15">
        <f>E6-F6</f>
        <v>0</v>
      </c>
      <c r="H6" s="97" t="s">
        <v>32</v>
      </c>
      <c r="I6" s="15">
        <v>15000000</v>
      </c>
      <c r="J6" s="10" t="s">
        <v>167</v>
      </c>
    </row>
    <row r="7" spans="1:10" x14ac:dyDescent="0.25">
      <c r="A7" s="10" t="s">
        <v>36</v>
      </c>
      <c r="B7" s="59" t="s">
        <v>25</v>
      </c>
      <c r="C7" s="37">
        <v>45000</v>
      </c>
      <c r="D7" s="15">
        <v>45</v>
      </c>
      <c r="E7" s="15">
        <f t="shared" ref="E7:E14" si="0">C7*D7</f>
        <v>2025000</v>
      </c>
      <c r="F7" s="15">
        <v>2025000</v>
      </c>
      <c r="G7" s="15">
        <f t="shared" ref="G7:G22" si="1">E7-F7</f>
        <v>0</v>
      </c>
      <c r="H7" s="97" t="s">
        <v>32</v>
      </c>
      <c r="I7" s="10"/>
      <c r="J7" s="10"/>
    </row>
    <row r="8" spans="1:10" x14ac:dyDescent="0.25">
      <c r="A8" s="10" t="s">
        <v>151</v>
      </c>
      <c r="B8" s="59" t="s">
        <v>25</v>
      </c>
      <c r="C8" s="37">
        <v>45000</v>
      </c>
      <c r="D8" s="15">
        <v>45</v>
      </c>
      <c r="E8" s="15">
        <f t="shared" si="0"/>
        <v>2025000</v>
      </c>
      <c r="F8" s="15">
        <v>2025000</v>
      </c>
      <c r="G8" s="15">
        <f t="shared" si="1"/>
        <v>0</v>
      </c>
      <c r="H8" s="97" t="s">
        <v>32</v>
      </c>
      <c r="I8" s="10"/>
      <c r="J8" s="10"/>
    </row>
    <row r="9" spans="1:10" x14ac:dyDescent="0.25">
      <c r="A9" s="10" t="s">
        <v>152</v>
      </c>
      <c r="B9" s="59" t="s">
        <v>25</v>
      </c>
      <c r="C9" s="37">
        <v>45000</v>
      </c>
      <c r="D9" s="15">
        <v>45</v>
      </c>
      <c r="E9" s="15">
        <f t="shared" si="0"/>
        <v>2025000</v>
      </c>
      <c r="F9" s="15">
        <v>2025000</v>
      </c>
      <c r="G9" s="15">
        <f t="shared" si="1"/>
        <v>0</v>
      </c>
      <c r="H9" s="97" t="s">
        <v>32</v>
      </c>
      <c r="I9" s="10"/>
      <c r="J9" s="10"/>
    </row>
    <row r="10" spans="1:10" x14ac:dyDescent="0.25">
      <c r="A10" s="10" t="s">
        <v>153</v>
      </c>
      <c r="B10" s="59" t="s">
        <v>25</v>
      </c>
      <c r="C10" s="37">
        <v>45000</v>
      </c>
      <c r="D10" s="15">
        <v>45</v>
      </c>
      <c r="E10" s="15">
        <f t="shared" si="0"/>
        <v>2025000</v>
      </c>
      <c r="F10" s="15">
        <v>2025000</v>
      </c>
      <c r="G10" s="15">
        <f t="shared" si="1"/>
        <v>0</v>
      </c>
      <c r="H10" s="97" t="s">
        <v>32</v>
      </c>
      <c r="I10" s="10"/>
      <c r="J10" s="10"/>
    </row>
    <row r="11" spans="1:10" x14ac:dyDescent="0.25">
      <c r="A11" s="10" t="s">
        <v>154</v>
      </c>
      <c r="B11" s="59" t="s">
        <v>25</v>
      </c>
      <c r="C11" s="37">
        <v>45000</v>
      </c>
      <c r="D11" s="15">
        <v>45</v>
      </c>
      <c r="E11" s="15">
        <f t="shared" si="0"/>
        <v>2025000</v>
      </c>
      <c r="F11" s="15">
        <v>2025000</v>
      </c>
      <c r="G11" s="15">
        <f t="shared" si="1"/>
        <v>0</v>
      </c>
      <c r="H11" s="97" t="s">
        <v>32</v>
      </c>
      <c r="I11" s="10"/>
      <c r="J11" s="10"/>
    </row>
    <row r="12" spans="1:10" x14ac:dyDescent="0.25">
      <c r="A12" s="10" t="s">
        <v>155</v>
      </c>
      <c r="B12" s="59" t="s">
        <v>25</v>
      </c>
      <c r="C12" s="37">
        <v>44500</v>
      </c>
      <c r="D12" s="15">
        <v>45</v>
      </c>
      <c r="E12" s="15">
        <f t="shared" si="0"/>
        <v>2002500</v>
      </c>
      <c r="F12" s="15">
        <v>2002500</v>
      </c>
      <c r="G12" s="15">
        <f t="shared" si="1"/>
        <v>0</v>
      </c>
      <c r="H12" s="97" t="s">
        <v>32</v>
      </c>
      <c r="I12" s="10"/>
      <c r="J12" s="10"/>
    </row>
    <row r="13" spans="1:10" x14ac:dyDescent="0.25">
      <c r="A13" s="10" t="s">
        <v>34</v>
      </c>
      <c r="B13" s="59" t="s">
        <v>25</v>
      </c>
      <c r="C13" s="37">
        <v>45000</v>
      </c>
      <c r="D13" s="15">
        <v>45</v>
      </c>
      <c r="E13" s="15">
        <f t="shared" si="0"/>
        <v>2025000</v>
      </c>
      <c r="F13" s="15">
        <v>847500</v>
      </c>
      <c r="G13" s="15">
        <f t="shared" si="1"/>
        <v>1177500</v>
      </c>
      <c r="H13" s="98" t="s">
        <v>122</v>
      </c>
      <c r="I13" s="10"/>
      <c r="J13" s="10"/>
    </row>
    <row r="14" spans="1:10" x14ac:dyDescent="0.25">
      <c r="A14" s="10" t="s">
        <v>156</v>
      </c>
      <c r="B14" s="59" t="s">
        <v>25</v>
      </c>
      <c r="C14" s="37">
        <v>45000</v>
      </c>
      <c r="D14" s="15">
        <v>45</v>
      </c>
      <c r="E14" s="15">
        <f t="shared" si="0"/>
        <v>2025000</v>
      </c>
      <c r="F14" s="15"/>
      <c r="G14" s="15">
        <f t="shared" si="1"/>
        <v>2025000</v>
      </c>
      <c r="H14" s="47" t="s">
        <v>187</v>
      </c>
      <c r="I14" s="10"/>
      <c r="J14" s="10"/>
    </row>
    <row r="15" spans="1:10" x14ac:dyDescent="0.25">
      <c r="A15" s="89"/>
      <c r="B15" s="89"/>
      <c r="C15" s="89"/>
      <c r="D15" s="89"/>
      <c r="E15" s="89"/>
      <c r="F15" s="96"/>
      <c r="G15" s="96"/>
      <c r="H15" s="96"/>
      <c r="I15" s="90"/>
      <c r="J15" s="90"/>
    </row>
    <row r="16" spans="1:10" x14ac:dyDescent="0.25">
      <c r="A16" s="91" t="s">
        <v>45</v>
      </c>
      <c r="B16" s="83" t="s">
        <v>27</v>
      </c>
      <c r="C16" s="94">
        <v>45000</v>
      </c>
      <c r="D16" s="95">
        <v>45</v>
      </c>
      <c r="E16" s="95">
        <f>C16*D16</f>
        <v>2025000</v>
      </c>
      <c r="F16" s="95"/>
      <c r="G16" s="15">
        <f t="shared" si="1"/>
        <v>2025000</v>
      </c>
      <c r="H16" s="47" t="s">
        <v>187</v>
      </c>
      <c r="I16" s="88"/>
      <c r="J16" s="88"/>
    </row>
    <row r="17" spans="1:10" x14ac:dyDescent="0.25">
      <c r="A17" s="91" t="s">
        <v>49</v>
      </c>
      <c r="B17" s="83" t="s">
        <v>27</v>
      </c>
      <c r="C17" s="94">
        <v>45000</v>
      </c>
      <c r="D17" s="95">
        <v>45</v>
      </c>
      <c r="E17" s="95">
        <f t="shared" ref="E17:E22" si="2">C17*D17</f>
        <v>2025000</v>
      </c>
      <c r="F17" s="95"/>
      <c r="G17" s="15">
        <f t="shared" si="1"/>
        <v>2025000</v>
      </c>
      <c r="H17" s="47" t="s">
        <v>187</v>
      </c>
      <c r="I17" s="88"/>
      <c r="J17" s="88"/>
    </row>
    <row r="18" spans="1:10" x14ac:dyDescent="0.25">
      <c r="A18" s="91" t="s">
        <v>47</v>
      </c>
      <c r="B18" s="83" t="s">
        <v>27</v>
      </c>
      <c r="C18" s="94">
        <v>45000</v>
      </c>
      <c r="D18" s="95">
        <v>45</v>
      </c>
      <c r="E18" s="95">
        <f t="shared" si="2"/>
        <v>2025000</v>
      </c>
      <c r="F18" s="95"/>
      <c r="G18" s="15">
        <f t="shared" si="1"/>
        <v>2025000</v>
      </c>
      <c r="H18" s="47" t="s">
        <v>187</v>
      </c>
      <c r="I18" s="88"/>
      <c r="J18" s="88"/>
    </row>
    <row r="19" spans="1:10" x14ac:dyDescent="0.25">
      <c r="A19" s="91" t="s">
        <v>46</v>
      </c>
      <c r="B19" s="83" t="s">
        <v>27</v>
      </c>
      <c r="C19" s="94">
        <v>45000</v>
      </c>
      <c r="D19" s="95">
        <v>45</v>
      </c>
      <c r="E19" s="95">
        <f t="shared" si="2"/>
        <v>2025000</v>
      </c>
      <c r="F19" s="95"/>
      <c r="G19" s="15">
        <f t="shared" si="1"/>
        <v>2025000</v>
      </c>
      <c r="H19" s="47" t="s">
        <v>187</v>
      </c>
      <c r="I19" s="88"/>
      <c r="J19" s="88"/>
    </row>
    <row r="20" spans="1:10" x14ac:dyDescent="0.25">
      <c r="A20" s="10" t="s">
        <v>127</v>
      </c>
      <c r="B20" s="59" t="s">
        <v>25</v>
      </c>
      <c r="C20" s="94">
        <v>45000</v>
      </c>
      <c r="D20" s="95">
        <v>45</v>
      </c>
      <c r="E20" s="95">
        <f t="shared" si="2"/>
        <v>2025000</v>
      </c>
      <c r="F20" s="95"/>
      <c r="G20" s="15">
        <f t="shared" si="1"/>
        <v>2025000</v>
      </c>
      <c r="H20" s="47" t="s">
        <v>187</v>
      </c>
      <c r="I20" s="10"/>
      <c r="J20" s="10"/>
    </row>
    <row r="21" spans="1:10" x14ac:dyDescent="0.25">
      <c r="A21" s="10" t="s">
        <v>186</v>
      </c>
      <c r="B21" s="59" t="s">
        <v>25</v>
      </c>
      <c r="C21" s="94">
        <v>45000</v>
      </c>
      <c r="D21" s="95">
        <v>45</v>
      </c>
      <c r="E21" s="95">
        <f t="shared" si="2"/>
        <v>2025000</v>
      </c>
      <c r="F21" s="95"/>
      <c r="G21" s="15">
        <f t="shared" si="1"/>
        <v>2025000</v>
      </c>
      <c r="H21" s="47" t="s">
        <v>187</v>
      </c>
      <c r="I21" s="10"/>
      <c r="J21" s="10"/>
    </row>
    <row r="22" spans="1:10" x14ac:dyDescent="0.25">
      <c r="A22" s="10" t="s">
        <v>166</v>
      </c>
      <c r="B22" s="59" t="s">
        <v>25</v>
      </c>
      <c r="C22" s="108">
        <v>45000</v>
      </c>
      <c r="D22" s="109">
        <v>45</v>
      </c>
      <c r="E22" s="95">
        <f t="shared" si="2"/>
        <v>2025000</v>
      </c>
      <c r="F22" s="95"/>
      <c r="G22" s="15">
        <f t="shared" si="1"/>
        <v>2025000</v>
      </c>
      <c r="H22" s="47" t="s">
        <v>187</v>
      </c>
      <c r="I22" s="10"/>
      <c r="J22" s="10"/>
    </row>
    <row r="23" spans="1:10" x14ac:dyDescent="0.25">
      <c r="A23" s="10"/>
      <c r="B23" s="10"/>
      <c r="C23" s="92"/>
      <c r="D23" s="93"/>
      <c r="E23" s="10"/>
      <c r="F23" s="10"/>
      <c r="G23" s="10"/>
      <c r="H23" s="10"/>
      <c r="I23" s="10"/>
      <c r="J23" s="10"/>
    </row>
    <row r="24" spans="1:10" ht="18.75" x14ac:dyDescent="0.3">
      <c r="A24" s="10"/>
      <c r="B24" s="10"/>
      <c r="C24" s="817" t="s">
        <v>182</v>
      </c>
      <c r="D24" s="818"/>
      <c r="E24" s="58">
        <f>E6+E7+E8+E9+E10+E11+E12+E13+E14</f>
        <v>18202500</v>
      </c>
      <c r="F24" s="99"/>
      <c r="G24" s="99"/>
      <c r="H24" s="99"/>
      <c r="I24" s="10"/>
      <c r="J24" s="10"/>
    </row>
    <row r="25" spans="1:10" x14ac:dyDescent="0.25">
      <c r="A25" s="10"/>
      <c r="B25" s="10"/>
      <c r="C25" s="10"/>
      <c r="D25" s="10"/>
      <c r="E25" s="10"/>
      <c r="F25" s="10"/>
      <c r="G25" s="10"/>
      <c r="H25" s="10"/>
      <c r="I25" s="10"/>
      <c r="J25" s="10"/>
    </row>
    <row r="26" spans="1:10" ht="18.75" x14ac:dyDescent="0.3">
      <c r="A26" s="10"/>
      <c r="B26" s="10"/>
      <c r="C26" s="817" t="s">
        <v>183</v>
      </c>
      <c r="D26" s="818"/>
      <c r="E26" s="58">
        <f>E24-I6</f>
        <v>3202500</v>
      </c>
      <c r="F26" s="99"/>
      <c r="G26" s="99"/>
      <c r="H26" s="99"/>
      <c r="I26" s="10"/>
      <c r="J26" s="10"/>
    </row>
    <row r="27" spans="1:10" x14ac:dyDescent="0.25">
      <c r="A27" s="10"/>
      <c r="B27" s="10"/>
      <c r="C27" s="10"/>
      <c r="D27" s="10"/>
      <c r="E27" s="10"/>
      <c r="F27" s="56"/>
      <c r="G27" s="56"/>
      <c r="H27" s="56"/>
      <c r="I27" s="10"/>
      <c r="J27" s="10"/>
    </row>
    <row r="28" spans="1:10" ht="18.75" x14ac:dyDescent="0.3">
      <c r="A28" s="10"/>
      <c r="B28" s="10"/>
      <c r="C28" s="817" t="s">
        <v>197</v>
      </c>
      <c r="D28" s="818"/>
      <c r="E28" s="58">
        <f>E16+E17+E18+E19+E20+E21+E22</f>
        <v>14175000</v>
      </c>
      <c r="F28" s="99"/>
      <c r="G28" s="99"/>
      <c r="H28" s="99"/>
      <c r="I28" s="10"/>
      <c r="J28" s="10"/>
    </row>
    <row r="29" spans="1:10" x14ac:dyDescent="0.25">
      <c r="A29" s="10"/>
      <c r="B29" s="10"/>
      <c r="C29" s="10"/>
      <c r="D29" s="10"/>
      <c r="E29" s="10"/>
      <c r="F29" s="56"/>
      <c r="G29" s="56"/>
      <c r="H29" s="56"/>
      <c r="I29" s="10"/>
      <c r="J29" s="10"/>
    </row>
    <row r="30" spans="1:10" ht="18.75" x14ac:dyDescent="0.3">
      <c r="A30" s="10"/>
      <c r="B30" s="10"/>
      <c r="C30" s="819" t="s">
        <v>185</v>
      </c>
      <c r="D30" s="819"/>
      <c r="E30" s="58">
        <f>E28+E26</f>
        <v>17377500</v>
      </c>
      <c r="F30" s="99"/>
      <c r="G30" s="99"/>
      <c r="H30" s="99"/>
      <c r="I30" s="10"/>
      <c r="J30" s="10"/>
    </row>
    <row r="31" spans="1:10" ht="18.75" customHeight="1" x14ac:dyDescent="0.25">
      <c r="A31" s="816" t="s">
        <v>227</v>
      </c>
      <c r="B31" s="816"/>
      <c r="C31" s="816"/>
      <c r="D31" s="816"/>
      <c r="E31" s="816"/>
      <c r="F31" s="816"/>
      <c r="G31" s="816"/>
      <c r="H31" s="816"/>
      <c r="I31" s="816"/>
      <c r="J31" s="816"/>
    </row>
    <row r="32" spans="1:10" ht="18.75" customHeight="1" x14ac:dyDescent="0.25">
      <c r="A32" s="816"/>
      <c r="B32" s="816"/>
      <c r="C32" s="816"/>
      <c r="D32" s="816"/>
      <c r="E32" s="816"/>
      <c r="F32" s="816"/>
      <c r="G32" s="816"/>
      <c r="H32" s="816"/>
      <c r="I32" s="816"/>
      <c r="J32" s="816"/>
    </row>
    <row r="33" spans="1:10" x14ac:dyDescent="0.25">
      <c r="A33" s="816"/>
      <c r="B33" s="816"/>
      <c r="C33" s="816"/>
      <c r="D33" s="816"/>
      <c r="E33" s="816"/>
      <c r="F33" s="816"/>
      <c r="G33" s="816"/>
      <c r="H33" s="816"/>
      <c r="I33" s="816"/>
      <c r="J33" s="816"/>
    </row>
    <row r="34" spans="1:10" x14ac:dyDescent="0.25">
      <c r="A34" s="666" t="s">
        <v>0</v>
      </c>
      <c r="B34" s="666" t="s">
        <v>1</v>
      </c>
      <c r="C34" s="666" t="s">
        <v>2</v>
      </c>
      <c r="D34" s="666" t="s">
        <v>5</v>
      </c>
      <c r="E34" s="666" t="s">
        <v>28</v>
      </c>
      <c r="F34" s="820" t="s">
        <v>29</v>
      </c>
      <c r="G34" s="820" t="s">
        <v>71</v>
      </c>
      <c r="H34" s="666" t="s">
        <v>33</v>
      </c>
      <c r="I34" s="666" t="s">
        <v>7</v>
      </c>
      <c r="J34" s="666"/>
    </row>
    <row r="35" spans="1:10" ht="15" customHeight="1" x14ac:dyDescent="0.25">
      <c r="A35" s="741"/>
      <c r="B35" s="741"/>
      <c r="C35" s="741"/>
      <c r="D35" s="741"/>
      <c r="E35" s="741"/>
      <c r="F35" s="666"/>
      <c r="G35" s="666"/>
      <c r="H35" s="741"/>
      <c r="I35" s="741"/>
      <c r="J35" s="741"/>
    </row>
    <row r="36" spans="1:10" ht="15" customHeight="1" x14ac:dyDescent="0.25">
      <c r="A36" s="10" t="s">
        <v>75</v>
      </c>
      <c r="B36" s="32" t="s">
        <v>27</v>
      </c>
      <c r="C36" s="37">
        <v>45000</v>
      </c>
      <c r="D36" s="15">
        <v>45</v>
      </c>
      <c r="E36" s="15">
        <f>C36*D36</f>
        <v>2025000</v>
      </c>
      <c r="F36" s="15"/>
      <c r="G36" s="15">
        <f>E36-F36</f>
        <v>2025000</v>
      </c>
      <c r="H36" s="97"/>
      <c r="I36" s="15"/>
      <c r="J36" s="10"/>
    </row>
    <row r="37" spans="1:10" x14ac:dyDescent="0.25">
      <c r="A37" s="10" t="s">
        <v>205</v>
      </c>
      <c r="B37" s="32" t="s">
        <v>27</v>
      </c>
      <c r="C37" s="37">
        <v>45000</v>
      </c>
      <c r="D37" s="15">
        <v>45</v>
      </c>
      <c r="E37" s="15">
        <f t="shared" ref="E37:E42" si="3">C37*D37</f>
        <v>2025000</v>
      </c>
      <c r="F37" s="15"/>
      <c r="G37" s="15">
        <f t="shared" ref="G37:G42" si="4">E37-F37</f>
        <v>2025000</v>
      </c>
      <c r="H37" s="97"/>
      <c r="I37" s="10"/>
      <c r="J37" s="10"/>
    </row>
    <row r="38" spans="1:10" x14ac:dyDescent="0.25">
      <c r="A38" s="10" t="s">
        <v>86</v>
      </c>
      <c r="B38" s="32" t="s">
        <v>27</v>
      </c>
      <c r="C38" s="37">
        <v>45000</v>
      </c>
      <c r="D38" s="15">
        <v>45</v>
      </c>
      <c r="E38" s="15">
        <f t="shared" si="3"/>
        <v>2025000</v>
      </c>
      <c r="F38" s="15"/>
      <c r="G38" s="15">
        <f t="shared" si="4"/>
        <v>2025000</v>
      </c>
      <c r="H38" s="97"/>
      <c r="I38" s="10"/>
      <c r="J38" s="10"/>
    </row>
    <row r="39" spans="1:10" x14ac:dyDescent="0.25">
      <c r="A39" s="10" t="s">
        <v>76</v>
      </c>
      <c r="B39" s="32" t="s">
        <v>27</v>
      </c>
      <c r="C39" s="37">
        <v>45000</v>
      </c>
      <c r="D39" s="15">
        <v>45</v>
      </c>
      <c r="E39" s="15">
        <f t="shared" si="3"/>
        <v>2025000</v>
      </c>
      <c r="F39" s="15"/>
      <c r="G39" s="15">
        <f t="shared" si="4"/>
        <v>2025000</v>
      </c>
      <c r="H39" s="97"/>
      <c r="I39" s="10"/>
      <c r="J39" s="10"/>
    </row>
    <row r="40" spans="1:10" x14ac:dyDescent="0.25">
      <c r="A40" s="10" t="s">
        <v>53</v>
      </c>
      <c r="B40" s="32" t="s">
        <v>27</v>
      </c>
      <c r="C40" s="37">
        <v>45000</v>
      </c>
      <c r="D40" s="15">
        <v>45</v>
      </c>
      <c r="E40" s="15">
        <f t="shared" si="3"/>
        <v>2025000</v>
      </c>
      <c r="F40" s="15"/>
      <c r="G40" s="15">
        <f t="shared" si="4"/>
        <v>2025000</v>
      </c>
      <c r="H40" s="97"/>
      <c r="I40" s="10"/>
      <c r="J40" s="10"/>
    </row>
    <row r="41" spans="1:10" x14ac:dyDescent="0.25">
      <c r="A41" s="10" t="s">
        <v>85</v>
      </c>
      <c r="B41" s="32" t="s">
        <v>27</v>
      </c>
      <c r="C41" s="37">
        <v>45000</v>
      </c>
      <c r="D41" s="15">
        <v>45</v>
      </c>
      <c r="E41" s="15">
        <f t="shared" si="3"/>
        <v>2025000</v>
      </c>
      <c r="F41" s="15"/>
      <c r="G41" s="15">
        <f t="shared" si="4"/>
        <v>2025000</v>
      </c>
      <c r="H41" s="97"/>
      <c r="I41" s="10"/>
      <c r="J41" s="10"/>
    </row>
    <row r="42" spans="1:10" x14ac:dyDescent="0.25">
      <c r="A42" s="10" t="s">
        <v>54</v>
      </c>
      <c r="B42" s="32" t="s">
        <v>27</v>
      </c>
      <c r="C42" s="37">
        <v>45000</v>
      </c>
      <c r="D42" s="15">
        <v>45</v>
      </c>
      <c r="E42" s="15">
        <f t="shared" si="3"/>
        <v>2025000</v>
      </c>
      <c r="F42" s="15"/>
      <c r="G42" s="15">
        <f t="shared" si="4"/>
        <v>2025000</v>
      </c>
      <c r="H42" s="97"/>
      <c r="I42" s="10"/>
      <c r="J42" s="10"/>
    </row>
    <row r="43" spans="1:10" x14ac:dyDescent="0.25">
      <c r="A43" s="10"/>
      <c r="B43" s="116" t="s">
        <v>27</v>
      </c>
      <c r="C43" s="37"/>
      <c r="D43" s="15"/>
      <c r="E43" s="15"/>
      <c r="F43" s="15"/>
      <c r="G43" s="15"/>
      <c r="H43" s="98"/>
      <c r="I43" s="10"/>
      <c r="J43" s="10"/>
    </row>
    <row r="44" spans="1:10" x14ac:dyDescent="0.25">
      <c r="A44" s="14"/>
      <c r="B44" s="126"/>
      <c r="C44" s="113"/>
      <c r="D44" s="114"/>
      <c r="E44" s="114"/>
      <c r="F44" s="114"/>
      <c r="G44" s="114"/>
      <c r="H44" s="115"/>
      <c r="I44" s="14"/>
      <c r="J44" s="14"/>
    </row>
    <row r="45" spans="1:10" x14ac:dyDescent="0.25">
      <c r="A45" s="14"/>
      <c r="B45" s="126"/>
      <c r="C45" s="113"/>
      <c r="D45" s="114"/>
      <c r="E45" s="114"/>
      <c r="F45" s="114"/>
      <c r="G45" s="114"/>
      <c r="H45" s="115"/>
      <c r="I45" s="14"/>
      <c r="J45" s="14"/>
    </row>
    <row r="46" spans="1:10" ht="18.75" x14ac:dyDescent="0.3">
      <c r="A46" s="14"/>
      <c r="B46" s="126"/>
      <c r="C46" s="113"/>
      <c r="D46" s="114"/>
      <c r="E46" s="114"/>
      <c r="F46" s="817" t="s">
        <v>206</v>
      </c>
      <c r="G46" s="818"/>
      <c r="H46" s="58">
        <f>E36+E37+E38+E39+E40+E41+E42</f>
        <v>14175000</v>
      </c>
      <c r="I46" s="14"/>
      <c r="J46" s="14"/>
    </row>
    <row r="47" spans="1:10" x14ac:dyDescent="0.25">
      <c r="A47" s="14"/>
      <c r="B47" s="126"/>
      <c r="C47" s="113"/>
      <c r="D47" s="114"/>
      <c r="E47" s="114"/>
      <c r="F47" s="114"/>
      <c r="G47" s="114"/>
      <c r="H47" s="115"/>
      <c r="I47" s="14"/>
      <c r="J47" s="14"/>
    </row>
    <row r="48" spans="1:10" ht="15" customHeight="1" x14ac:dyDescent="0.25">
      <c r="A48" s="10"/>
      <c r="B48" s="126"/>
      <c r="C48" s="37"/>
      <c r="D48" s="15"/>
      <c r="E48" s="15"/>
      <c r="F48" s="15"/>
      <c r="G48" s="15"/>
      <c r="H48" s="98"/>
      <c r="I48" s="14"/>
      <c r="J48" s="14"/>
    </row>
    <row r="49" spans="1:10" ht="15" customHeight="1" x14ac:dyDescent="0.25">
      <c r="A49" s="816" t="s">
        <v>79</v>
      </c>
      <c r="B49" s="816"/>
      <c r="C49" s="816"/>
      <c r="D49" s="816"/>
      <c r="E49" s="816"/>
      <c r="F49" s="816"/>
      <c r="G49" s="816"/>
      <c r="H49" s="816"/>
      <c r="I49" s="14"/>
      <c r="J49" s="14"/>
    </row>
    <row r="50" spans="1:10" ht="15" customHeight="1" x14ac:dyDescent="0.25">
      <c r="A50" s="816"/>
      <c r="B50" s="816"/>
      <c r="C50" s="816"/>
      <c r="D50" s="816"/>
      <c r="E50" s="816"/>
      <c r="F50" s="816"/>
      <c r="G50" s="816"/>
      <c r="H50" s="816"/>
      <c r="I50" s="14"/>
      <c r="J50" s="14"/>
    </row>
    <row r="51" spans="1:10" x14ac:dyDescent="0.25">
      <c r="A51" s="816"/>
      <c r="B51" s="816"/>
      <c r="C51" s="816"/>
      <c r="D51" s="816"/>
      <c r="E51" s="816"/>
      <c r="F51" s="816"/>
      <c r="G51" s="816"/>
      <c r="H51" s="816"/>
      <c r="I51" s="14"/>
      <c r="J51" s="14"/>
    </row>
    <row r="52" spans="1:10" ht="18.75" x14ac:dyDescent="0.25">
      <c r="A52" s="16" t="s">
        <v>41</v>
      </c>
      <c r="B52" s="16" t="s">
        <v>1</v>
      </c>
      <c r="C52" s="16" t="s">
        <v>79</v>
      </c>
      <c r="D52" s="16" t="s">
        <v>5</v>
      </c>
      <c r="E52" s="16" t="s">
        <v>24</v>
      </c>
      <c r="F52" s="16" t="s">
        <v>42</v>
      </c>
      <c r="G52" s="16" t="s">
        <v>28</v>
      </c>
      <c r="H52" s="16" t="s">
        <v>9</v>
      </c>
      <c r="I52" s="14"/>
      <c r="J52" s="14"/>
    </row>
    <row r="53" spans="1:10" x14ac:dyDescent="0.25">
      <c r="A53" s="10" t="s">
        <v>166</v>
      </c>
      <c r="B53" s="32" t="s">
        <v>27</v>
      </c>
      <c r="C53" s="10">
        <v>900</v>
      </c>
      <c r="D53" s="15">
        <v>700</v>
      </c>
      <c r="E53" s="10"/>
      <c r="F53" s="10" t="s">
        <v>224</v>
      </c>
      <c r="G53" s="15">
        <f t="shared" ref="G53:G64" si="5">C53*D53</f>
        <v>630000</v>
      </c>
      <c r="H53" s="127">
        <v>45113</v>
      </c>
      <c r="I53" s="14"/>
      <c r="J53" s="14"/>
    </row>
    <row r="54" spans="1:10" x14ac:dyDescent="0.25">
      <c r="A54" s="10" t="s">
        <v>61</v>
      </c>
      <c r="B54" s="32" t="s">
        <v>27</v>
      </c>
      <c r="C54" s="10">
        <v>700</v>
      </c>
      <c r="D54" s="15">
        <v>700</v>
      </c>
      <c r="E54" s="10"/>
      <c r="F54" s="10" t="s">
        <v>224</v>
      </c>
      <c r="G54" s="15">
        <f t="shared" si="5"/>
        <v>490000</v>
      </c>
      <c r="H54" s="127">
        <v>45113</v>
      </c>
      <c r="I54" s="14"/>
      <c r="J54" s="14"/>
    </row>
    <row r="55" spans="1:10" x14ac:dyDescent="0.25">
      <c r="A55" s="10" t="s">
        <v>222</v>
      </c>
      <c r="B55" s="32" t="s">
        <v>27</v>
      </c>
      <c r="C55" s="10">
        <v>700</v>
      </c>
      <c r="D55" s="15">
        <v>725</v>
      </c>
      <c r="E55" s="10"/>
      <c r="F55" s="10" t="s">
        <v>224</v>
      </c>
      <c r="G55" s="15">
        <f t="shared" si="5"/>
        <v>507500</v>
      </c>
      <c r="H55" s="127">
        <v>45113</v>
      </c>
      <c r="I55" s="14"/>
      <c r="J55" s="14"/>
    </row>
    <row r="56" spans="1:10" x14ac:dyDescent="0.25">
      <c r="A56" s="10" t="s">
        <v>166</v>
      </c>
      <c r="B56" s="32" t="s">
        <v>27</v>
      </c>
      <c r="C56" s="10">
        <v>300</v>
      </c>
      <c r="D56" s="15">
        <v>725</v>
      </c>
      <c r="E56" s="10"/>
      <c r="F56" s="10" t="s">
        <v>224</v>
      </c>
      <c r="G56" s="15">
        <f t="shared" si="5"/>
        <v>217500</v>
      </c>
      <c r="H56" s="127">
        <v>45103</v>
      </c>
      <c r="I56" s="14"/>
      <c r="J56" s="14"/>
    </row>
    <row r="57" spans="1:10" x14ac:dyDescent="0.25">
      <c r="A57" s="10" t="s">
        <v>223</v>
      </c>
      <c r="B57" s="32" t="s">
        <v>27</v>
      </c>
      <c r="C57" s="10">
        <v>300</v>
      </c>
      <c r="D57" s="15">
        <v>700</v>
      </c>
      <c r="E57" s="10"/>
      <c r="F57" s="10" t="s">
        <v>224</v>
      </c>
      <c r="G57" s="15">
        <f t="shared" si="5"/>
        <v>210000</v>
      </c>
      <c r="H57" s="127">
        <v>45103</v>
      </c>
      <c r="I57" s="14"/>
      <c r="J57" s="14"/>
    </row>
    <row r="58" spans="1:10" x14ac:dyDescent="0.25">
      <c r="A58" s="10" t="s">
        <v>223</v>
      </c>
      <c r="B58" s="32" t="s">
        <v>27</v>
      </c>
      <c r="C58" s="10">
        <v>900</v>
      </c>
      <c r="D58" s="15">
        <v>700</v>
      </c>
      <c r="E58" s="10"/>
      <c r="F58" s="10" t="s">
        <v>224</v>
      </c>
      <c r="G58" s="15">
        <f t="shared" si="5"/>
        <v>630000</v>
      </c>
      <c r="H58" s="127">
        <v>45114</v>
      </c>
      <c r="I58" s="14"/>
      <c r="J58" s="14"/>
    </row>
    <row r="59" spans="1:10" x14ac:dyDescent="0.25">
      <c r="A59" s="10" t="s">
        <v>166</v>
      </c>
      <c r="B59" s="32" t="s">
        <v>27</v>
      </c>
      <c r="C59" s="37">
        <v>900</v>
      </c>
      <c r="D59" s="15">
        <v>700</v>
      </c>
      <c r="E59" s="15"/>
      <c r="F59" s="10" t="s">
        <v>224</v>
      </c>
      <c r="G59" s="15">
        <f t="shared" si="5"/>
        <v>630000</v>
      </c>
      <c r="H59" s="127">
        <v>45113</v>
      </c>
      <c r="I59" s="14"/>
      <c r="J59" s="14"/>
    </row>
    <row r="60" spans="1:10" x14ac:dyDescent="0.25">
      <c r="A60" s="10" t="s">
        <v>166</v>
      </c>
      <c r="B60" s="32" t="s">
        <v>27</v>
      </c>
      <c r="C60" s="37">
        <v>300</v>
      </c>
      <c r="D60" s="15">
        <v>700</v>
      </c>
      <c r="E60" s="15"/>
      <c r="F60" s="10" t="s">
        <v>224</v>
      </c>
      <c r="G60" s="15">
        <f t="shared" si="5"/>
        <v>210000</v>
      </c>
      <c r="H60" s="127">
        <v>45156</v>
      </c>
      <c r="I60" s="14"/>
      <c r="J60" s="14"/>
    </row>
    <row r="61" spans="1:10" x14ac:dyDescent="0.25">
      <c r="A61" s="10" t="s">
        <v>166</v>
      </c>
      <c r="B61" s="32" t="s">
        <v>27</v>
      </c>
      <c r="C61" s="37">
        <v>400</v>
      </c>
      <c r="D61" s="15">
        <v>700</v>
      </c>
      <c r="E61" s="15"/>
      <c r="F61" s="10" t="s">
        <v>224</v>
      </c>
      <c r="G61" s="15">
        <f t="shared" si="5"/>
        <v>280000</v>
      </c>
      <c r="H61" s="127">
        <v>45163</v>
      </c>
      <c r="I61" s="14"/>
      <c r="J61" s="14"/>
    </row>
    <row r="62" spans="1:10" x14ac:dyDescent="0.25">
      <c r="A62" s="33" t="s">
        <v>77</v>
      </c>
      <c r="B62" s="32" t="s">
        <v>27</v>
      </c>
      <c r="C62" s="37">
        <v>400</v>
      </c>
      <c r="D62" s="15">
        <v>700</v>
      </c>
      <c r="E62" s="15"/>
      <c r="F62" s="10" t="s">
        <v>224</v>
      </c>
      <c r="G62" s="15">
        <f t="shared" si="5"/>
        <v>280000</v>
      </c>
      <c r="H62" s="127">
        <v>45173</v>
      </c>
      <c r="I62" s="14"/>
      <c r="J62" s="14"/>
    </row>
    <row r="63" spans="1:10" x14ac:dyDescent="0.25">
      <c r="A63" s="33" t="s">
        <v>166</v>
      </c>
      <c r="B63" s="32" t="s">
        <v>27</v>
      </c>
      <c r="C63" s="37">
        <v>400</v>
      </c>
      <c r="D63" s="15">
        <v>700</v>
      </c>
      <c r="E63" s="15"/>
      <c r="F63" s="10" t="s">
        <v>224</v>
      </c>
      <c r="G63" s="15">
        <f t="shared" si="5"/>
        <v>280000</v>
      </c>
      <c r="H63" s="127">
        <v>45187</v>
      </c>
      <c r="I63" s="14"/>
      <c r="J63" s="14"/>
    </row>
    <row r="64" spans="1:10" x14ac:dyDescent="0.25">
      <c r="A64" s="33" t="s">
        <v>223</v>
      </c>
      <c r="B64" s="32" t="s">
        <v>27</v>
      </c>
      <c r="C64" s="37">
        <v>700</v>
      </c>
      <c r="D64" s="15">
        <v>750</v>
      </c>
      <c r="E64" s="15"/>
      <c r="F64" s="10" t="s">
        <v>224</v>
      </c>
      <c r="G64" s="15">
        <f t="shared" si="5"/>
        <v>525000</v>
      </c>
      <c r="H64" s="127">
        <v>45209</v>
      </c>
      <c r="I64" s="14"/>
      <c r="J64" s="14"/>
    </row>
    <row r="65" spans="1:10" x14ac:dyDescent="0.25">
      <c r="A65" s="122"/>
      <c r="B65" s="126"/>
      <c r="C65" s="113"/>
      <c r="D65" s="114"/>
      <c r="E65" s="114"/>
      <c r="F65" s="114"/>
      <c r="G65" s="114"/>
      <c r="H65" s="115"/>
      <c r="I65" s="14"/>
      <c r="J65" s="14"/>
    </row>
    <row r="66" spans="1:10" ht="15.75" x14ac:dyDescent="0.25">
      <c r="A66" s="122"/>
      <c r="B66" s="126"/>
      <c r="C66" s="113"/>
      <c r="D66" s="114"/>
      <c r="E66" s="114"/>
      <c r="F66" s="128" t="s">
        <v>111</v>
      </c>
      <c r="G66" s="129">
        <f>G53+G54+G55+G56+G57+G58+G59+G60+G61+G62+G63+G64</f>
        <v>4890000</v>
      </c>
      <c r="H66" s="115"/>
      <c r="I66" s="14"/>
      <c r="J66" s="14"/>
    </row>
    <row r="67" spans="1:10" x14ac:dyDescent="0.25">
      <c r="A67" s="122"/>
      <c r="B67" s="126"/>
      <c r="C67" s="113"/>
      <c r="D67" s="114"/>
      <c r="E67" s="114"/>
      <c r="F67" s="114"/>
      <c r="G67" s="114"/>
      <c r="H67" s="115"/>
      <c r="I67" s="14"/>
      <c r="J67" s="14"/>
    </row>
    <row r="68" spans="1:10" ht="15.75" x14ac:dyDescent="0.25">
      <c r="A68" s="122"/>
      <c r="B68" s="126"/>
      <c r="C68" s="113"/>
      <c r="D68" s="114"/>
      <c r="E68" s="114"/>
      <c r="F68" s="128" t="s">
        <v>225</v>
      </c>
      <c r="G68" s="129">
        <v>873000</v>
      </c>
      <c r="H68" s="115"/>
      <c r="I68" s="14"/>
      <c r="J68" s="14"/>
    </row>
    <row r="69" spans="1:10" x14ac:dyDescent="0.25">
      <c r="A69" s="122"/>
      <c r="B69" s="126"/>
      <c r="C69" s="113"/>
      <c r="D69" s="114"/>
      <c r="E69" s="114"/>
      <c r="F69" s="114"/>
      <c r="G69" s="114"/>
      <c r="H69" s="115"/>
      <c r="I69" s="14"/>
      <c r="J69" s="14"/>
    </row>
    <row r="70" spans="1:10" ht="15.75" x14ac:dyDescent="0.25">
      <c r="A70" s="122"/>
      <c r="B70" s="126"/>
      <c r="C70" s="113"/>
      <c r="D70" s="114"/>
      <c r="E70" s="114"/>
      <c r="F70" s="128" t="s">
        <v>226</v>
      </c>
      <c r="G70" s="129">
        <f>G66-G68</f>
        <v>4017000</v>
      </c>
      <c r="H70" s="115"/>
      <c r="I70" s="14"/>
      <c r="J70" s="14"/>
    </row>
    <row r="71" spans="1:10" x14ac:dyDescent="0.25">
      <c r="A71" s="122"/>
      <c r="B71" s="130"/>
      <c r="C71" s="113"/>
      <c r="D71" s="114"/>
      <c r="E71" s="114"/>
      <c r="F71" s="114"/>
      <c r="G71" s="114"/>
      <c r="H71" s="115"/>
      <c r="I71" s="14"/>
      <c r="J71" s="14"/>
    </row>
    <row r="72" spans="1:10" x14ac:dyDescent="0.25">
      <c r="A72" s="33"/>
      <c r="B72" s="126"/>
      <c r="C72" s="37"/>
      <c r="D72" s="15"/>
      <c r="E72" s="15"/>
      <c r="F72" s="15"/>
      <c r="G72" s="15"/>
      <c r="H72" s="98"/>
      <c r="I72" s="10"/>
      <c r="J72" s="10"/>
    </row>
    <row r="73" spans="1:10" x14ac:dyDescent="0.25">
      <c r="A73" s="816" t="s">
        <v>228</v>
      </c>
      <c r="B73" s="816"/>
      <c r="C73" s="816"/>
      <c r="D73" s="816"/>
      <c r="E73" s="816"/>
      <c r="F73" s="816"/>
      <c r="G73" s="816"/>
      <c r="H73" s="816"/>
      <c r="I73" s="816"/>
      <c r="J73" s="816"/>
    </row>
    <row r="74" spans="1:10" x14ac:dyDescent="0.25">
      <c r="A74" s="816"/>
      <c r="B74" s="816"/>
      <c r="C74" s="816"/>
      <c r="D74" s="816"/>
      <c r="E74" s="816"/>
      <c r="F74" s="816"/>
      <c r="G74" s="816"/>
      <c r="H74" s="816"/>
      <c r="I74" s="816"/>
      <c r="J74" s="816"/>
    </row>
    <row r="75" spans="1:10" x14ac:dyDescent="0.25">
      <c r="A75" s="816"/>
      <c r="B75" s="816"/>
      <c r="C75" s="816"/>
      <c r="D75" s="816"/>
      <c r="E75" s="816"/>
      <c r="F75" s="816"/>
      <c r="G75" s="816"/>
      <c r="H75" s="816"/>
      <c r="I75" s="816"/>
      <c r="J75" s="816"/>
    </row>
    <row r="76" spans="1:10" x14ac:dyDescent="0.25">
      <c r="A76" s="741" t="s">
        <v>0</v>
      </c>
      <c r="B76" s="741" t="s">
        <v>1</v>
      </c>
      <c r="C76" s="741" t="s">
        <v>2</v>
      </c>
      <c r="D76" s="741" t="s">
        <v>5</v>
      </c>
      <c r="E76" s="741" t="s">
        <v>28</v>
      </c>
      <c r="F76" s="665" t="s">
        <v>29</v>
      </c>
      <c r="G76" s="665" t="s">
        <v>71</v>
      </c>
      <c r="H76" s="741" t="s">
        <v>33</v>
      </c>
      <c r="I76" s="741" t="s">
        <v>7</v>
      </c>
      <c r="J76" s="741"/>
    </row>
    <row r="77" spans="1:10" x14ac:dyDescent="0.25">
      <c r="A77" s="741"/>
      <c r="B77" s="741"/>
      <c r="C77" s="741"/>
      <c r="D77" s="741"/>
      <c r="E77" s="741"/>
      <c r="F77" s="666"/>
      <c r="G77" s="666"/>
      <c r="H77" s="741"/>
      <c r="I77" s="741"/>
      <c r="J77" s="741"/>
    </row>
    <row r="78" spans="1:10" x14ac:dyDescent="0.25">
      <c r="A78" s="10" t="s">
        <v>166</v>
      </c>
      <c r="B78" s="59" t="s">
        <v>25</v>
      </c>
      <c r="C78" s="37">
        <v>45000</v>
      </c>
      <c r="D78" s="15">
        <v>700</v>
      </c>
      <c r="E78" s="15">
        <f>C78*D78</f>
        <v>31500000</v>
      </c>
      <c r="F78" s="15"/>
      <c r="G78" s="15">
        <f>E78-F78</f>
        <v>31500000</v>
      </c>
      <c r="H78" s="97"/>
      <c r="I78" s="15"/>
      <c r="J78" s="10"/>
    </row>
    <row r="82" spans="6:7" ht="18.75" x14ac:dyDescent="0.3">
      <c r="F82" s="106" t="s">
        <v>55</v>
      </c>
      <c r="G82" s="107">
        <f>E78</f>
        <v>31500000</v>
      </c>
    </row>
    <row r="84" spans="6:7" ht="18.75" x14ac:dyDescent="0.3">
      <c r="F84" s="106" t="s">
        <v>29</v>
      </c>
      <c r="G84" s="107">
        <f>F78</f>
        <v>0</v>
      </c>
    </row>
    <row r="86" spans="6:7" ht="18.75" x14ac:dyDescent="0.3">
      <c r="F86" s="106" t="s">
        <v>213</v>
      </c>
      <c r="G86" s="107">
        <f>G78-H46-E30+G70</f>
        <v>3964500</v>
      </c>
    </row>
  </sheetData>
  <mergeCells count="40">
    <mergeCell ref="F46:G46"/>
    <mergeCell ref="F34:F35"/>
    <mergeCell ref="G34:G35"/>
    <mergeCell ref="H34:H35"/>
    <mergeCell ref="I34:I35"/>
    <mergeCell ref="C26:D26"/>
    <mergeCell ref="E4:E5"/>
    <mergeCell ref="C24:D24"/>
    <mergeCell ref="J34:J35"/>
    <mergeCell ref="A34:A35"/>
    <mergeCell ref="B34:B35"/>
    <mergeCell ref="C34:C35"/>
    <mergeCell ref="D34:D35"/>
    <mergeCell ref="E34:E35"/>
    <mergeCell ref="A76:A77"/>
    <mergeCell ref="B76:B77"/>
    <mergeCell ref="C76:C77"/>
    <mergeCell ref="D76:D77"/>
    <mergeCell ref="E76:E77"/>
    <mergeCell ref="F76:F77"/>
    <mergeCell ref="G76:G77"/>
    <mergeCell ref="H76:H77"/>
    <mergeCell ref="I76:I77"/>
    <mergeCell ref="J76:J77"/>
    <mergeCell ref="A73:H75"/>
    <mergeCell ref="I73:J75"/>
    <mergeCell ref="A31:J33"/>
    <mergeCell ref="A1:J3"/>
    <mergeCell ref="A49:H51"/>
    <mergeCell ref="A4:A5"/>
    <mergeCell ref="B4:B5"/>
    <mergeCell ref="C4:C5"/>
    <mergeCell ref="D4:D5"/>
    <mergeCell ref="I4:I5"/>
    <mergeCell ref="H4:H5"/>
    <mergeCell ref="F4:F5"/>
    <mergeCell ref="G4:G5"/>
    <mergeCell ref="C28:D28"/>
    <mergeCell ref="C30:D30"/>
    <mergeCell ref="J4:J5"/>
  </mergeCells>
  <pageMargins left="0.7" right="0.7" top="0.75" bottom="0.75" header="0.3" footer="0.3"/>
  <pageSetup scale="70" orientation="landscape"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N23"/>
  <sheetViews>
    <sheetView workbookViewId="0">
      <selection activeCell="H23" sqref="H23"/>
    </sheetView>
  </sheetViews>
  <sheetFormatPr baseColWidth="10" defaultRowHeight="15" x14ac:dyDescent="0.25"/>
  <cols>
    <col min="3" max="3" width="13.7109375" customWidth="1"/>
    <col min="4" max="4" width="11" customWidth="1"/>
    <col min="5" max="5" width="11.5703125" customWidth="1"/>
    <col min="6" max="6" width="13" customWidth="1"/>
    <col min="7" max="7" width="8" customWidth="1"/>
    <col min="8" max="8" width="20.5703125" customWidth="1"/>
    <col min="9" max="9" width="17.140625" customWidth="1"/>
    <col min="10" max="10" width="19" customWidth="1"/>
    <col min="11" max="12" width="13.85546875" customWidth="1"/>
    <col min="13" max="13" width="8.28515625" customWidth="1"/>
    <col min="14" max="14" width="13.28515625" customWidth="1"/>
  </cols>
  <sheetData>
    <row r="3" spans="3:14" ht="16.5" x14ac:dyDescent="0.3">
      <c r="C3" s="3" t="s">
        <v>117</v>
      </c>
      <c r="D3" s="6" t="s">
        <v>25</v>
      </c>
      <c r="E3" s="60" t="s">
        <v>116</v>
      </c>
      <c r="F3" s="4">
        <v>9000</v>
      </c>
      <c r="G3" s="60"/>
      <c r="H3" s="4">
        <f>F3-G3</f>
        <v>9000</v>
      </c>
      <c r="I3" s="5">
        <v>680</v>
      </c>
      <c r="J3" s="5">
        <f>H3*I3</f>
        <v>6120000</v>
      </c>
      <c r="K3" s="5">
        <v>6120000</v>
      </c>
      <c r="L3" s="72">
        <f>J3-K3</f>
        <v>0</v>
      </c>
      <c r="M3" s="64" t="s">
        <v>32</v>
      </c>
    </row>
    <row r="4" spans="3:14" ht="16.5" x14ac:dyDescent="0.3">
      <c r="C4" s="3" t="s">
        <v>117</v>
      </c>
      <c r="D4" s="6" t="s">
        <v>25</v>
      </c>
      <c r="E4" s="60" t="s">
        <v>116</v>
      </c>
      <c r="F4" s="4">
        <v>9000</v>
      </c>
      <c r="G4" s="60">
        <v>100</v>
      </c>
      <c r="H4" s="4">
        <f>F4-G4</f>
        <v>8900</v>
      </c>
      <c r="I4" s="5">
        <v>680</v>
      </c>
      <c r="J4" s="5">
        <f>H4*I4</f>
        <v>6052000</v>
      </c>
      <c r="K4" s="5">
        <v>6052000</v>
      </c>
      <c r="L4" s="72">
        <f>J4-K4</f>
        <v>0</v>
      </c>
      <c r="M4" s="64" t="s">
        <v>32</v>
      </c>
    </row>
    <row r="7" spans="3:14" x14ac:dyDescent="0.25">
      <c r="C7" s="665" t="s">
        <v>0</v>
      </c>
      <c r="D7" s="665" t="s">
        <v>1</v>
      </c>
      <c r="E7" s="665" t="s">
        <v>2</v>
      </c>
      <c r="F7" s="665" t="s">
        <v>3</v>
      </c>
      <c r="G7" s="665" t="s">
        <v>5</v>
      </c>
      <c r="H7" s="665" t="s">
        <v>4</v>
      </c>
      <c r="I7" s="665" t="s">
        <v>6</v>
      </c>
      <c r="J7" s="665" t="s">
        <v>7</v>
      </c>
      <c r="K7" s="665" t="s">
        <v>71</v>
      </c>
      <c r="L7" s="665" t="s">
        <v>9</v>
      </c>
      <c r="M7" s="665" t="s">
        <v>33</v>
      </c>
      <c r="N7" s="665" t="s">
        <v>105</v>
      </c>
    </row>
    <row r="8" spans="3:14" x14ac:dyDescent="0.25">
      <c r="C8" s="666"/>
      <c r="D8" s="666"/>
      <c r="E8" s="666"/>
      <c r="F8" s="666"/>
      <c r="G8" s="666"/>
      <c r="H8" s="666"/>
      <c r="I8" s="666"/>
      <c r="J8" s="666"/>
      <c r="K8" s="666"/>
      <c r="L8" s="666"/>
      <c r="M8" s="666"/>
      <c r="N8" s="666"/>
    </row>
    <row r="9" spans="3:14" x14ac:dyDescent="0.25">
      <c r="C9" s="10"/>
      <c r="D9" s="10"/>
      <c r="E9" s="37"/>
      <c r="F9" s="10"/>
      <c r="G9" s="15"/>
      <c r="H9" s="37"/>
      <c r="I9" s="15"/>
      <c r="J9" s="10"/>
      <c r="K9" s="15"/>
      <c r="L9" s="10"/>
      <c r="M9" s="10"/>
      <c r="N9" s="10"/>
    </row>
    <row r="10" spans="3:14" x14ac:dyDescent="0.25"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</row>
    <row r="11" spans="3:14" x14ac:dyDescent="0.25"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</row>
    <row r="12" spans="3:14" x14ac:dyDescent="0.25"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</row>
    <row r="13" spans="3:14" x14ac:dyDescent="0.25"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</row>
    <row r="16" spans="3:14" x14ac:dyDescent="0.25">
      <c r="J16" s="799" t="s">
        <v>55</v>
      </c>
      <c r="K16" s="668">
        <f>K9</f>
        <v>0</v>
      </c>
      <c r="L16" s="668"/>
      <c r="M16" s="668"/>
    </row>
    <row r="17" spans="10:13" x14ac:dyDescent="0.25">
      <c r="J17" s="799"/>
      <c r="K17" s="668"/>
      <c r="L17" s="668"/>
      <c r="M17" s="668"/>
    </row>
    <row r="19" spans="10:13" x14ac:dyDescent="0.25">
      <c r="J19" s="799" t="s">
        <v>66</v>
      </c>
      <c r="K19" s="668">
        <f>J9</f>
        <v>0</v>
      </c>
      <c r="L19" s="668"/>
      <c r="M19" s="668" t="e">
        <f>M3+M4</f>
        <v>#VALUE!</v>
      </c>
    </row>
    <row r="20" spans="10:13" x14ac:dyDescent="0.25">
      <c r="J20" s="799"/>
      <c r="K20" s="668"/>
      <c r="L20" s="668"/>
      <c r="M20" s="668"/>
    </row>
    <row r="22" spans="10:13" x14ac:dyDescent="0.25">
      <c r="J22" s="799" t="s">
        <v>71</v>
      </c>
      <c r="K22" s="668">
        <f>K16-K19</f>
        <v>0</v>
      </c>
      <c r="L22" s="668"/>
      <c r="M22" s="668" t="e">
        <f>K16-M19</f>
        <v>#VALUE!</v>
      </c>
    </row>
    <row r="23" spans="10:13" x14ac:dyDescent="0.25">
      <c r="J23" s="799"/>
      <c r="K23" s="668"/>
      <c r="L23" s="668"/>
      <c r="M23" s="668"/>
    </row>
  </sheetData>
  <mergeCells count="18">
    <mergeCell ref="N7:N8"/>
    <mergeCell ref="C7:C8"/>
    <mergeCell ref="D7:D8"/>
    <mergeCell ref="E7:E8"/>
    <mergeCell ref="F7:F8"/>
    <mergeCell ref="G7:G8"/>
    <mergeCell ref="H7:H8"/>
    <mergeCell ref="I7:I8"/>
    <mergeCell ref="J7:J8"/>
    <mergeCell ref="K7:K8"/>
    <mergeCell ref="L7:L8"/>
    <mergeCell ref="M7:M8"/>
    <mergeCell ref="J16:J17"/>
    <mergeCell ref="K16:M17"/>
    <mergeCell ref="J19:J20"/>
    <mergeCell ref="K19:M20"/>
    <mergeCell ref="J22:J23"/>
    <mergeCell ref="K22:M23"/>
  </mergeCells>
  <pageMargins left="0.7" right="0.7" top="0.75" bottom="0.75" header="0.3" footer="0.3"/>
  <pageSetup paperSize="9" orientation="portrait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22"/>
  <sheetViews>
    <sheetView workbookViewId="0">
      <selection activeCell="B2" sqref="B2:I5"/>
    </sheetView>
  </sheetViews>
  <sheetFormatPr baseColWidth="10" defaultRowHeight="15" x14ac:dyDescent="0.25"/>
  <cols>
    <col min="5" max="5" width="15.140625" customWidth="1"/>
    <col min="7" max="7" width="14.85546875" customWidth="1"/>
  </cols>
  <sheetData>
    <row r="2" spans="2:9" x14ac:dyDescent="0.25">
      <c r="B2" s="821" t="s">
        <v>232</v>
      </c>
      <c r="C2" s="822"/>
      <c r="D2" s="825">
        <v>5000000</v>
      </c>
      <c r="E2" s="826"/>
      <c r="F2" s="821" t="s">
        <v>7</v>
      </c>
      <c r="G2" s="822"/>
      <c r="H2" s="825">
        <v>4000000</v>
      </c>
      <c r="I2" s="826"/>
    </row>
    <row r="3" spans="2:9" x14ac:dyDescent="0.25">
      <c r="B3" s="823"/>
      <c r="C3" s="824"/>
      <c r="D3" s="827"/>
      <c r="E3" s="828"/>
      <c r="F3" s="823"/>
      <c r="G3" s="824"/>
      <c r="H3" s="827"/>
      <c r="I3" s="828"/>
    </row>
    <row r="4" spans="2:9" x14ac:dyDescent="0.25">
      <c r="B4" s="821" t="s">
        <v>233</v>
      </c>
      <c r="C4" s="822"/>
      <c r="D4" s="825" t="s">
        <v>234</v>
      </c>
      <c r="E4" s="826"/>
      <c r="F4" s="821" t="s">
        <v>65</v>
      </c>
      <c r="G4" s="822"/>
      <c r="H4" s="825" t="s">
        <v>362</v>
      </c>
      <c r="I4" s="826"/>
    </row>
    <row r="5" spans="2:9" x14ac:dyDescent="0.25">
      <c r="B5" s="823"/>
      <c r="C5" s="824"/>
      <c r="D5" s="827"/>
      <c r="E5" s="828"/>
      <c r="F5" s="823"/>
      <c r="G5" s="824"/>
      <c r="H5" s="827"/>
      <c r="I5" s="828"/>
    </row>
    <row r="9" spans="2:9" x14ac:dyDescent="0.25">
      <c r="B9" s="821" t="s">
        <v>232</v>
      </c>
      <c r="C9" s="822"/>
      <c r="D9" s="825">
        <v>22000000</v>
      </c>
      <c r="E9" s="826"/>
      <c r="F9" s="825">
        <v>22000000</v>
      </c>
      <c r="G9" s="826"/>
    </row>
    <row r="10" spans="2:9" x14ac:dyDescent="0.25">
      <c r="B10" s="823"/>
      <c r="C10" s="824"/>
      <c r="D10" s="827"/>
      <c r="E10" s="828"/>
      <c r="F10" s="827"/>
      <c r="G10" s="828"/>
    </row>
    <row r="11" spans="2:9" x14ac:dyDescent="0.25">
      <c r="B11" s="821" t="s">
        <v>233</v>
      </c>
      <c r="C11" s="822"/>
      <c r="D11" s="825" t="s">
        <v>363</v>
      </c>
      <c r="E11" s="826"/>
      <c r="F11" s="829">
        <v>45402</v>
      </c>
      <c r="G11" s="830"/>
    </row>
    <row r="12" spans="2:9" x14ac:dyDescent="0.25">
      <c r="B12" s="823"/>
      <c r="C12" s="824"/>
      <c r="D12" s="827"/>
      <c r="E12" s="828"/>
      <c r="F12" s="831"/>
      <c r="G12" s="832"/>
    </row>
    <row r="13" spans="2:9" ht="15" customHeight="1" x14ac:dyDescent="0.25">
      <c r="B13" s="821" t="s">
        <v>391</v>
      </c>
      <c r="C13" s="822"/>
      <c r="D13" s="825">
        <f>SUM(D9:G10)</f>
        <v>44000000</v>
      </c>
      <c r="E13" s="826"/>
    </row>
    <row r="14" spans="2:9" ht="15" customHeight="1" x14ac:dyDescent="0.25">
      <c r="B14" s="823"/>
      <c r="C14" s="824"/>
      <c r="D14" s="827"/>
      <c r="E14" s="828"/>
    </row>
    <row r="15" spans="2:9" x14ac:dyDescent="0.25">
      <c r="B15" s="821" t="s">
        <v>392</v>
      </c>
      <c r="C15" s="822"/>
      <c r="D15" s="825">
        <v>20000000</v>
      </c>
      <c r="E15" s="826"/>
    </row>
    <row r="16" spans="2:9" x14ac:dyDescent="0.25">
      <c r="B16" s="823"/>
      <c r="C16" s="824"/>
      <c r="D16" s="827"/>
      <c r="E16" s="828"/>
    </row>
    <row r="17" spans="2:5" x14ac:dyDescent="0.25">
      <c r="B17" s="821" t="s">
        <v>393</v>
      </c>
      <c r="C17" s="822"/>
      <c r="D17" s="825" t="s">
        <v>394</v>
      </c>
      <c r="E17" s="826"/>
    </row>
    <row r="18" spans="2:5" x14ac:dyDescent="0.25">
      <c r="B18" s="823"/>
      <c r="C18" s="824"/>
      <c r="D18" s="827"/>
      <c r="E18" s="828"/>
    </row>
    <row r="19" spans="2:5" x14ac:dyDescent="0.25">
      <c r="B19" s="821" t="s">
        <v>7</v>
      </c>
      <c r="C19" s="822"/>
      <c r="D19" s="825">
        <v>64000000</v>
      </c>
      <c r="E19" s="826"/>
    </row>
    <row r="20" spans="2:5" x14ac:dyDescent="0.25">
      <c r="B20" s="823"/>
      <c r="C20" s="824"/>
      <c r="D20" s="827"/>
      <c r="E20" s="828"/>
    </row>
    <row r="21" spans="2:5" x14ac:dyDescent="0.25">
      <c r="B21" s="821" t="s">
        <v>71</v>
      </c>
      <c r="C21" s="822"/>
      <c r="D21" s="825">
        <f>(D13+D15-D19)</f>
        <v>0</v>
      </c>
      <c r="E21" s="826"/>
    </row>
    <row r="22" spans="2:5" x14ac:dyDescent="0.25">
      <c r="B22" s="823"/>
      <c r="C22" s="824"/>
      <c r="D22" s="827"/>
      <c r="E22" s="828"/>
    </row>
  </sheetData>
  <mergeCells count="24">
    <mergeCell ref="B11:C12"/>
    <mergeCell ref="D11:E12"/>
    <mergeCell ref="H2:I3"/>
    <mergeCell ref="F4:G5"/>
    <mergeCell ref="H4:I5"/>
    <mergeCell ref="B9:C10"/>
    <mergeCell ref="D9:E10"/>
    <mergeCell ref="B2:C3"/>
    <mergeCell ref="D2:E3"/>
    <mergeCell ref="B4:C5"/>
    <mergeCell ref="D4:E5"/>
    <mergeCell ref="F2:G3"/>
    <mergeCell ref="F9:G10"/>
    <mergeCell ref="F11:G12"/>
    <mergeCell ref="B19:C20"/>
    <mergeCell ref="D19:E20"/>
    <mergeCell ref="B21:C22"/>
    <mergeCell ref="D21:E22"/>
    <mergeCell ref="B13:C14"/>
    <mergeCell ref="D13:E14"/>
    <mergeCell ref="B15:C16"/>
    <mergeCell ref="D15:E16"/>
    <mergeCell ref="B17:C18"/>
    <mergeCell ref="D17:E18"/>
  </mergeCells>
  <pageMargins left="0.7" right="0.7" top="0.75" bottom="0.75" header="0.3" footer="0.3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1"/>
  <sheetViews>
    <sheetView workbookViewId="0">
      <selection activeCell="D20" sqref="D20"/>
    </sheetView>
  </sheetViews>
  <sheetFormatPr baseColWidth="10" defaultRowHeight="15" x14ac:dyDescent="0.25"/>
  <cols>
    <col min="15" max="15" width="14.28515625" customWidth="1"/>
  </cols>
  <sheetData>
    <row r="1" spans="1:15" x14ac:dyDescent="0.25">
      <c r="A1" s="685" t="s">
        <v>281</v>
      </c>
      <c r="B1" s="685" t="s">
        <v>0</v>
      </c>
      <c r="C1" s="685"/>
      <c r="D1" s="685" t="s">
        <v>2</v>
      </c>
      <c r="E1" s="685"/>
      <c r="F1" s="685" t="s">
        <v>3</v>
      </c>
      <c r="G1" s="685"/>
      <c r="H1" s="686" t="s">
        <v>149</v>
      </c>
      <c r="I1" s="687"/>
      <c r="J1" s="685" t="s">
        <v>256</v>
      </c>
      <c r="K1" s="685"/>
      <c r="L1" s="685" t="s">
        <v>107</v>
      </c>
      <c r="M1" s="685"/>
      <c r="N1" s="685" t="s">
        <v>9</v>
      </c>
      <c r="O1" s="685" t="s">
        <v>105</v>
      </c>
    </row>
    <row r="2" spans="1:15" x14ac:dyDescent="0.25">
      <c r="A2" s="685"/>
      <c r="B2" s="685"/>
      <c r="C2" s="685"/>
      <c r="D2" s="685"/>
      <c r="E2" s="685"/>
      <c r="F2" s="685"/>
      <c r="G2" s="685"/>
      <c r="H2" s="688"/>
      <c r="I2" s="689"/>
      <c r="J2" s="685"/>
      <c r="K2" s="685"/>
      <c r="L2" s="685"/>
      <c r="M2" s="685"/>
      <c r="N2" s="685"/>
      <c r="O2" s="685"/>
    </row>
    <row r="3" spans="1:15" x14ac:dyDescent="0.25">
      <c r="A3" s="371">
        <v>1</v>
      </c>
      <c r="B3" s="669" t="s">
        <v>627</v>
      </c>
      <c r="C3" s="669"/>
      <c r="D3" s="691">
        <v>55000</v>
      </c>
      <c r="E3" s="669"/>
      <c r="F3" s="669"/>
      <c r="G3" s="669"/>
      <c r="H3" s="691">
        <f>D3-F3</f>
        <v>55000</v>
      </c>
      <c r="I3" s="669"/>
      <c r="J3" s="690">
        <v>45</v>
      </c>
      <c r="K3" s="690"/>
      <c r="L3" s="690">
        <f>H3*J3</f>
        <v>2475000</v>
      </c>
      <c r="M3" s="669"/>
      <c r="N3" s="379">
        <v>45601</v>
      </c>
      <c r="O3" s="15">
        <v>7067500</v>
      </c>
    </row>
    <row r="4" spans="1:15" x14ac:dyDescent="0.25">
      <c r="A4" s="371">
        <f>A3+1</f>
        <v>2</v>
      </c>
      <c r="B4" s="669"/>
      <c r="C4" s="669"/>
      <c r="D4" s="691"/>
      <c r="E4" s="669"/>
      <c r="F4" s="669">
        <v>380</v>
      </c>
      <c r="G4" s="669"/>
      <c r="H4" s="669"/>
      <c r="I4" s="669"/>
      <c r="J4" s="690">
        <v>650</v>
      </c>
      <c r="K4" s="690"/>
      <c r="L4" s="690">
        <f>F4*J4</f>
        <v>247000</v>
      </c>
      <c r="M4" s="669"/>
      <c r="N4" s="379">
        <v>45628</v>
      </c>
      <c r="O4" s="10"/>
    </row>
    <row r="5" spans="1:15" x14ac:dyDescent="0.25">
      <c r="A5" s="371">
        <f>A4+1</f>
        <v>3</v>
      </c>
      <c r="B5" s="669" t="s">
        <v>626</v>
      </c>
      <c r="C5" s="669"/>
      <c r="D5" s="691">
        <v>45000</v>
      </c>
      <c r="E5" s="669"/>
      <c r="F5" s="669"/>
      <c r="G5" s="669"/>
      <c r="H5" s="691">
        <f>D5-F5</f>
        <v>45000</v>
      </c>
      <c r="I5" s="669"/>
      <c r="J5" s="690">
        <v>45</v>
      </c>
      <c r="K5" s="690"/>
      <c r="L5" s="690">
        <f>H5*J5</f>
        <v>2025000</v>
      </c>
      <c r="M5" s="669"/>
      <c r="N5" s="379">
        <v>45601</v>
      </c>
      <c r="O5" s="10"/>
    </row>
    <row r="6" spans="1:15" x14ac:dyDescent="0.25">
      <c r="A6" s="371">
        <f>A5+1</f>
        <v>4</v>
      </c>
      <c r="B6" s="669"/>
      <c r="C6" s="669"/>
      <c r="D6" s="691"/>
      <c r="E6" s="669"/>
      <c r="F6" s="669"/>
      <c r="G6" s="669"/>
      <c r="H6" s="669"/>
      <c r="I6" s="669"/>
      <c r="J6" s="690"/>
      <c r="K6" s="690"/>
      <c r="L6" s="690"/>
      <c r="M6" s="669"/>
      <c r="N6" s="92"/>
      <c r="O6" s="10"/>
    </row>
    <row r="7" spans="1:15" x14ac:dyDescent="0.25">
      <c r="A7" s="371">
        <f>A6+1</f>
        <v>5</v>
      </c>
      <c r="B7" s="669" t="s">
        <v>628</v>
      </c>
      <c r="C7" s="669"/>
      <c r="D7" s="691">
        <v>45000</v>
      </c>
      <c r="E7" s="669"/>
      <c r="F7" s="669"/>
      <c r="G7" s="669"/>
      <c r="H7" s="691">
        <f>D7-F7</f>
        <v>45000</v>
      </c>
      <c r="I7" s="669"/>
      <c r="J7" s="690">
        <v>45</v>
      </c>
      <c r="K7" s="690"/>
      <c r="L7" s="690">
        <f>H7*J7</f>
        <v>2025000</v>
      </c>
      <c r="M7" s="669"/>
      <c r="N7" s="379">
        <v>45601</v>
      </c>
      <c r="O7" s="10"/>
    </row>
    <row r="8" spans="1:15" x14ac:dyDescent="0.25">
      <c r="A8" s="371">
        <f>A7+1</f>
        <v>6</v>
      </c>
      <c r="B8" s="669"/>
      <c r="C8" s="669"/>
      <c r="D8" s="691"/>
      <c r="E8" s="669"/>
      <c r="F8" s="669">
        <v>480</v>
      </c>
      <c r="G8" s="669"/>
      <c r="H8" s="669"/>
      <c r="I8" s="669"/>
      <c r="J8" s="690">
        <v>650</v>
      </c>
      <c r="K8" s="690"/>
      <c r="L8" s="690">
        <f>F8*J8</f>
        <v>312000</v>
      </c>
      <c r="M8" s="669"/>
      <c r="N8" s="379">
        <v>45636</v>
      </c>
      <c r="O8" s="10"/>
    </row>
    <row r="9" spans="1:15" x14ac:dyDescent="0.25">
      <c r="A9" s="351"/>
      <c r="B9" s="694"/>
      <c r="C9" s="694"/>
      <c r="D9" s="694"/>
      <c r="E9" s="694"/>
      <c r="F9" s="694"/>
      <c r="G9" s="694"/>
      <c r="H9" s="695"/>
      <c r="I9" s="695"/>
      <c r="J9" s="694"/>
      <c r="K9" s="694"/>
      <c r="L9" s="694"/>
      <c r="M9" s="694"/>
      <c r="O9" s="10"/>
    </row>
    <row r="10" spans="1:15" x14ac:dyDescent="0.25">
      <c r="A10" s="10"/>
      <c r="B10" s="371"/>
      <c r="C10" s="371"/>
      <c r="D10" s="371"/>
      <c r="E10" s="371"/>
      <c r="F10" s="371"/>
      <c r="G10" s="371"/>
      <c r="H10" s="373"/>
      <c r="I10" s="373"/>
      <c r="J10" s="371"/>
      <c r="K10" s="371"/>
      <c r="L10" s="371"/>
      <c r="M10" s="371"/>
      <c r="N10" s="347"/>
    </row>
    <row r="11" spans="1:15" ht="21" x14ac:dyDescent="0.35">
      <c r="A11" s="10"/>
      <c r="B11" s="10"/>
      <c r="C11" s="10"/>
      <c r="D11" s="10"/>
      <c r="E11" s="10"/>
      <c r="F11" s="10"/>
      <c r="G11" s="10"/>
      <c r="H11" s="10"/>
      <c r="I11" s="10"/>
      <c r="J11" s="685" t="s">
        <v>71</v>
      </c>
      <c r="K11" s="685"/>
      <c r="L11" s="692">
        <f>(L3-L4)+(L5-L6)+(L7-L8)-O3</f>
        <v>-1101500</v>
      </c>
      <c r="M11" s="693"/>
    </row>
  </sheetData>
  <mergeCells count="53">
    <mergeCell ref="J11:K11"/>
    <mergeCell ref="L11:M11"/>
    <mergeCell ref="O1:O2"/>
    <mergeCell ref="B9:C9"/>
    <mergeCell ref="D9:E9"/>
    <mergeCell ref="F9:G9"/>
    <mergeCell ref="H9:I9"/>
    <mergeCell ref="J9:K9"/>
    <mergeCell ref="L9:M9"/>
    <mergeCell ref="B8:C8"/>
    <mergeCell ref="D8:E8"/>
    <mergeCell ref="F8:G8"/>
    <mergeCell ref="H8:I8"/>
    <mergeCell ref="J8:K8"/>
    <mergeCell ref="L8:M8"/>
    <mergeCell ref="B7:C7"/>
    <mergeCell ref="D7:E7"/>
    <mergeCell ref="F7:G7"/>
    <mergeCell ref="H7:I7"/>
    <mergeCell ref="J7:K7"/>
    <mergeCell ref="L7:M7"/>
    <mergeCell ref="L6:M6"/>
    <mergeCell ref="B5:C5"/>
    <mergeCell ref="D5:E5"/>
    <mergeCell ref="F5:G5"/>
    <mergeCell ref="H5:I5"/>
    <mergeCell ref="J5:K5"/>
    <mergeCell ref="L5:M5"/>
    <mergeCell ref="B6:C6"/>
    <mergeCell ref="D6:E6"/>
    <mergeCell ref="F6:G6"/>
    <mergeCell ref="H6:I6"/>
    <mergeCell ref="J6:K6"/>
    <mergeCell ref="L4:M4"/>
    <mergeCell ref="L1:M2"/>
    <mergeCell ref="N1:N2"/>
    <mergeCell ref="B3:C3"/>
    <mergeCell ref="D3:E3"/>
    <mergeCell ref="F3:G3"/>
    <mergeCell ref="H3:I3"/>
    <mergeCell ref="J3:K3"/>
    <mergeCell ref="L3:M3"/>
    <mergeCell ref="J1:K2"/>
    <mergeCell ref="B4:C4"/>
    <mergeCell ref="D4:E4"/>
    <mergeCell ref="F4:G4"/>
    <mergeCell ref="H4:I4"/>
    <mergeCell ref="J4:K4"/>
    <mergeCell ref="A1:A2"/>
    <mergeCell ref="B1:C2"/>
    <mergeCell ref="D1:E2"/>
    <mergeCell ref="F1:G2"/>
    <mergeCell ref="H1:I2"/>
  </mergeCells>
  <pageMargins left="0.7" right="0.7" top="0.75" bottom="0.75" header="0.3" footer="0.3"/>
  <pageSetup scale="70" orientation="landscape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14"/>
  <sheetViews>
    <sheetView workbookViewId="0">
      <selection activeCell="E15" sqref="E15"/>
    </sheetView>
  </sheetViews>
  <sheetFormatPr baseColWidth="10" defaultRowHeight="15" x14ac:dyDescent="0.25"/>
  <cols>
    <col min="5" max="5" width="12.85546875" customWidth="1"/>
  </cols>
  <sheetData>
    <row r="3" spans="2:7" x14ac:dyDescent="0.25">
      <c r="B3" s="821" t="s">
        <v>171</v>
      </c>
      <c r="C3" s="822"/>
      <c r="D3" s="821" t="s">
        <v>172</v>
      </c>
      <c r="E3" s="822"/>
      <c r="F3" s="821" t="s">
        <v>173</v>
      </c>
      <c r="G3" s="822"/>
    </row>
    <row r="4" spans="2:7" x14ac:dyDescent="0.25">
      <c r="B4" s="823"/>
      <c r="C4" s="824"/>
      <c r="D4" s="823"/>
      <c r="E4" s="824"/>
      <c r="F4" s="823"/>
      <c r="G4" s="824"/>
    </row>
    <row r="5" spans="2:7" x14ac:dyDescent="0.25">
      <c r="B5" s="718">
        <v>5000000</v>
      </c>
      <c r="C5" s="722"/>
      <c r="D5" s="718">
        <v>860000</v>
      </c>
      <c r="E5" s="722"/>
      <c r="F5" s="678">
        <f>B5-E14</f>
        <v>1550000</v>
      </c>
      <c r="G5" s="652"/>
    </row>
    <row r="6" spans="2:7" x14ac:dyDescent="0.25">
      <c r="B6" s="651"/>
      <c r="C6" s="652"/>
      <c r="D6" s="718">
        <v>500000</v>
      </c>
      <c r="E6" s="722"/>
      <c r="F6" s="651"/>
      <c r="G6" s="652"/>
    </row>
    <row r="7" spans="2:7" x14ac:dyDescent="0.25">
      <c r="B7" s="651"/>
      <c r="C7" s="652"/>
      <c r="D7" s="718">
        <v>100000</v>
      </c>
      <c r="E7" s="722"/>
      <c r="F7" s="651"/>
      <c r="G7" s="652"/>
    </row>
    <row r="8" spans="2:7" x14ac:dyDescent="0.25">
      <c r="B8" s="10"/>
      <c r="C8" s="10"/>
      <c r="D8" s="718">
        <v>140000</v>
      </c>
      <c r="E8" s="722"/>
      <c r="F8" s="10"/>
      <c r="G8" s="10"/>
    </row>
    <row r="9" spans="2:7" x14ac:dyDescent="0.25">
      <c r="B9" s="10"/>
      <c r="C9" s="10"/>
      <c r="D9" s="718">
        <v>550000</v>
      </c>
      <c r="E9" s="722"/>
      <c r="F9" s="10"/>
      <c r="G9" s="10"/>
    </row>
    <row r="10" spans="2:7" x14ac:dyDescent="0.25">
      <c r="B10" s="10"/>
      <c r="C10" s="10"/>
      <c r="D10" s="718">
        <v>50000</v>
      </c>
      <c r="E10" s="722"/>
      <c r="F10" s="10"/>
      <c r="G10" s="10"/>
    </row>
    <row r="11" spans="2:7" x14ac:dyDescent="0.25">
      <c r="B11" s="10"/>
      <c r="C11" s="10"/>
      <c r="D11" s="718">
        <v>250000</v>
      </c>
      <c r="E11" s="722"/>
      <c r="F11" s="10"/>
      <c r="G11" s="10"/>
    </row>
    <row r="12" spans="2:7" x14ac:dyDescent="0.25">
      <c r="B12" s="10"/>
      <c r="C12" s="10"/>
      <c r="D12" s="718">
        <v>1000000</v>
      </c>
      <c r="E12" s="722"/>
      <c r="F12" s="10"/>
      <c r="G12" s="10"/>
    </row>
    <row r="13" spans="2:7" x14ac:dyDescent="0.25">
      <c r="B13" s="10"/>
      <c r="C13" s="10"/>
      <c r="D13" s="142"/>
      <c r="E13" s="143"/>
      <c r="F13" s="10"/>
      <c r="G13" s="10"/>
    </row>
    <row r="14" spans="2:7" x14ac:dyDescent="0.25">
      <c r="B14" s="10"/>
      <c r="C14" s="10"/>
      <c r="D14" s="34" t="s">
        <v>111</v>
      </c>
      <c r="E14" s="73">
        <f>D5+D6+D7+D8+D9+D10+D11+D12</f>
        <v>3450000</v>
      </c>
      <c r="F14" s="10"/>
      <c r="G14" s="10"/>
    </row>
  </sheetData>
  <mergeCells count="17">
    <mergeCell ref="B6:C6"/>
    <mergeCell ref="D6:E6"/>
    <mergeCell ref="F6:G6"/>
    <mergeCell ref="D7:E7"/>
    <mergeCell ref="B3:C4"/>
    <mergeCell ref="D3:E4"/>
    <mergeCell ref="B7:C7"/>
    <mergeCell ref="B5:C5"/>
    <mergeCell ref="D5:E5"/>
    <mergeCell ref="D12:E12"/>
    <mergeCell ref="D11:E11"/>
    <mergeCell ref="F7:G7"/>
    <mergeCell ref="F3:G4"/>
    <mergeCell ref="D10:E10"/>
    <mergeCell ref="D9:E9"/>
    <mergeCell ref="D8:E8"/>
    <mergeCell ref="F5:G5"/>
  </mergeCells>
  <pageMargins left="0.7" right="0.7" top="0.75" bottom="0.75" header="0.3" footer="0.3"/>
  <pageSetup orientation="portrait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I11"/>
  <sheetViews>
    <sheetView workbookViewId="0">
      <selection activeCell="H7" sqref="H7"/>
    </sheetView>
  </sheetViews>
  <sheetFormatPr baseColWidth="10" defaultRowHeight="15" x14ac:dyDescent="0.25"/>
  <sheetData>
    <row r="3" spans="2:9" x14ac:dyDescent="0.25">
      <c r="B3" s="821" t="s">
        <v>232</v>
      </c>
      <c r="C3" s="822"/>
      <c r="D3" s="825">
        <v>10000000</v>
      </c>
      <c r="E3" s="826"/>
      <c r="F3" s="821" t="s">
        <v>7</v>
      </c>
      <c r="G3" s="822"/>
      <c r="H3" s="825">
        <v>10000000</v>
      </c>
      <c r="I3" s="826"/>
    </row>
    <row r="4" spans="2:9" x14ac:dyDescent="0.25">
      <c r="B4" s="823"/>
      <c r="C4" s="824"/>
      <c r="D4" s="827"/>
      <c r="E4" s="828"/>
      <c r="F4" s="823"/>
      <c r="G4" s="824"/>
      <c r="H4" s="827"/>
      <c r="I4" s="828"/>
    </row>
    <row r="5" spans="2:9" x14ac:dyDescent="0.25">
      <c r="B5" s="821" t="s">
        <v>233</v>
      </c>
      <c r="C5" s="822"/>
      <c r="D5" s="829">
        <v>45611</v>
      </c>
      <c r="E5" s="833"/>
      <c r="F5" s="821" t="s">
        <v>65</v>
      </c>
      <c r="G5" s="822"/>
      <c r="H5" s="829">
        <v>45623</v>
      </c>
      <c r="I5" s="830"/>
    </row>
    <row r="6" spans="2:9" x14ac:dyDescent="0.25">
      <c r="B6" s="823"/>
      <c r="C6" s="824"/>
      <c r="D6" s="834"/>
      <c r="E6" s="835"/>
      <c r="F6" s="823"/>
      <c r="G6" s="824"/>
      <c r="H6" s="831"/>
      <c r="I6" s="832"/>
    </row>
    <row r="10" spans="2:9" x14ac:dyDescent="0.25">
      <c r="F10" s="821" t="s">
        <v>71</v>
      </c>
      <c r="G10" s="822"/>
      <c r="H10" s="825">
        <f>D3-H3</f>
        <v>0</v>
      </c>
      <c r="I10" s="826"/>
    </row>
    <row r="11" spans="2:9" x14ac:dyDescent="0.25">
      <c r="F11" s="823"/>
      <c r="G11" s="824"/>
      <c r="H11" s="827"/>
      <c r="I11" s="828"/>
    </row>
  </sheetData>
  <mergeCells count="10">
    <mergeCell ref="F10:G11"/>
    <mergeCell ref="H10:I11"/>
    <mergeCell ref="B3:C4"/>
    <mergeCell ref="D3:E4"/>
    <mergeCell ref="F3:G4"/>
    <mergeCell ref="H3:I4"/>
    <mergeCell ref="B5:C6"/>
    <mergeCell ref="D5:E6"/>
    <mergeCell ref="F5:G6"/>
    <mergeCell ref="H5:I6"/>
  </mergeCells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topLeftCell="E1" workbookViewId="0">
      <selection activeCell="J20" sqref="J20"/>
    </sheetView>
  </sheetViews>
  <sheetFormatPr baseColWidth="10" defaultRowHeight="15" x14ac:dyDescent="0.25"/>
  <cols>
    <col min="2" max="2" width="15.42578125" customWidth="1"/>
    <col min="3" max="3" width="14.140625" customWidth="1"/>
    <col min="4" max="4" width="9.28515625" customWidth="1"/>
    <col min="5" max="5" width="15.28515625" customWidth="1"/>
    <col min="6" max="6" width="11" customWidth="1"/>
    <col min="7" max="7" width="13" customWidth="1"/>
    <col min="8" max="8" width="20.5703125" customWidth="1"/>
    <col min="9" max="9" width="15.28515625" customWidth="1"/>
    <col min="10" max="10" width="18.85546875" customWidth="1"/>
    <col min="11" max="11" width="17.42578125" customWidth="1"/>
    <col min="12" max="12" width="16.85546875" customWidth="1"/>
    <col min="13" max="13" width="19" customWidth="1"/>
    <col min="14" max="14" width="13.85546875" customWidth="1"/>
    <col min="15" max="15" width="18.28515625" customWidth="1"/>
  </cols>
  <sheetData>
    <row r="1" spans="1:16" x14ac:dyDescent="0.25">
      <c r="A1" s="665" t="s">
        <v>281</v>
      </c>
      <c r="B1" s="665" t="s">
        <v>295</v>
      </c>
      <c r="C1" s="665" t="s">
        <v>0</v>
      </c>
      <c r="D1" s="665" t="s">
        <v>1</v>
      </c>
      <c r="E1" s="665" t="s">
        <v>24</v>
      </c>
      <c r="F1" s="665" t="s">
        <v>2</v>
      </c>
      <c r="G1" s="665" t="s">
        <v>3</v>
      </c>
      <c r="H1" s="665" t="s">
        <v>4</v>
      </c>
      <c r="I1" s="665" t="s">
        <v>5</v>
      </c>
      <c r="J1" s="665" t="s">
        <v>6</v>
      </c>
      <c r="K1" s="665" t="s">
        <v>29</v>
      </c>
      <c r="L1" s="665" t="s">
        <v>158</v>
      </c>
      <c r="M1" s="665" t="s">
        <v>33</v>
      </c>
      <c r="N1" s="665" t="s">
        <v>7</v>
      </c>
      <c r="O1" s="665" t="s">
        <v>294</v>
      </c>
      <c r="P1" s="741" t="s">
        <v>67</v>
      </c>
    </row>
    <row r="2" spans="1:16" x14ac:dyDescent="0.25">
      <c r="A2" s="666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  <c r="O2" s="666"/>
      <c r="P2" s="741"/>
    </row>
    <row r="3" spans="1:16" ht="16.5" x14ac:dyDescent="0.3">
      <c r="A3" s="367">
        <v>1</v>
      </c>
      <c r="B3" s="45">
        <v>45719</v>
      </c>
      <c r="C3" s="3" t="s">
        <v>1059</v>
      </c>
      <c r="D3" s="134" t="s">
        <v>27</v>
      </c>
      <c r="E3" s="10"/>
      <c r="F3" s="4">
        <v>45000</v>
      </c>
      <c r="G3" s="307"/>
      <c r="H3" s="4">
        <f>F3-G3</f>
        <v>45000</v>
      </c>
      <c r="I3" s="5">
        <v>625</v>
      </c>
      <c r="J3" s="5">
        <f>H3*I3</f>
        <v>28125000</v>
      </c>
      <c r="K3" s="5">
        <v>28125000</v>
      </c>
      <c r="L3" s="5">
        <f>J3-K3</f>
        <v>0</v>
      </c>
      <c r="M3" s="13"/>
      <c r="N3" s="5">
        <v>80000000</v>
      </c>
      <c r="O3" s="209">
        <v>45726</v>
      </c>
      <c r="P3" s="10" t="s">
        <v>1085</v>
      </c>
    </row>
    <row r="4" spans="1:16" ht="16.5" x14ac:dyDescent="0.3">
      <c r="A4" s="367">
        <f>A3+1</f>
        <v>2</v>
      </c>
      <c r="B4" s="45">
        <v>45724</v>
      </c>
      <c r="C4" s="3" t="s">
        <v>1068</v>
      </c>
      <c r="D4" s="134" t="s">
        <v>27</v>
      </c>
      <c r="E4" s="307"/>
      <c r="F4" s="4">
        <v>45000</v>
      </c>
      <c r="G4" s="307">
        <v>100</v>
      </c>
      <c r="H4" s="4">
        <f>F4-G4</f>
        <v>44900</v>
      </c>
      <c r="I4" s="5">
        <v>625</v>
      </c>
      <c r="J4" s="5">
        <f>H4*I4</f>
        <v>28062500</v>
      </c>
      <c r="K4" s="5">
        <v>28062500</v>
      </c>
      <c r="L4" s="5">
        <f>J4-K4</f>
        <v>0</v>
      </c>
      <c r="M4" s="13"/>
      <c r="N4" s="5"/>
      <c r="O4" s="209"/>
      <c r="P4" s="10"/>
    </row>
    <row r="5" spans="1:16" ht="16.5" x14ac:dyDescent="0.3">
      <c r="A5" s="367">
        <f t="shared" ref="A5:A11" si="0">A4+1</f>
        <v>3</v>
      </c>
      <c r="B5" s="45">
        <v>45726</v>
      </c>
      <c r="C5" s="3" t="s">
        <v>433</v>
      </c>
      <c r="D5" s="134" t="s">
        <v>27</v>
      </c>
      <c r="E5" s="307"/>
      <c r="F5" s="4">
        <v>45000</v>
      </c>
      <c r="G5" s="307">
        <v>100</v>
      </c>
      <c r="H5" s="4">
        <f t="shared" ref="H5" si="1">F5-G5</f>
        <v>44900</v>
      </c>
      <c r="I5" s="5">
        <v>625</v>
      </c>
      <c r="J5" s="5">
        <f t="shared" ref="J5" si="2">H5*I5</f>
        <v>28062500</v>
      </c>
      <c r="K5" s="5">
        <v>23812500</v>
      </c>
      <c r="L5" s="5">
        <f t="shared" ref="L5" si="3">J5-K5</f>
        <v>4250000</v>
      </c>
      <c r="M5" s="13"/>
      <c r="N5" s="5"/>
      <c r="O5" s="209"/>
      <c r="P5" s="10"/>
    </row>
    <row r="6" spans="1:16" ht="16.5" x14ac:dyDescent="0.3">
      <c r="A6" s="367">
        <f t="shared" si="0"/>
        <v>4</v>
      </c>
      <c r="B6" s="45"/>
      <c r="C6" s="3"/>
      <c r="D6" s="6"/>
      <c r="E6" s="307"/>
      <c r="F6" s="4"/>
      <c r="G6" s="307"/>
      <c r="H6" s="4"/>
      <c r="I6" s="5"/>
      <c r="J6" s="5"/>
      <c r="K6" s="5"/>
      <c r="L6" s="5"/>
      <c r="M6" s="13"/>
      <c r="N6" s="5"/>
      <c r="O6" s="211"/>
      <c r="P6" s="10"/>
    </row>
    <row r="7" spans="1:16" ht="16.5" x14ac:dyDescent="0.3">
      <c r="A7" s="367">
        <f t="shared" si="0"/>
        <v>5</v>
      </c>
      <c r="B7" s="45"/>
      <c r="C7" s="3"/>
      <c r="D7" s="6"/>
      <c r="E7" s="307"/>
      <c r="F7" s="4"/>
      <c r="G7" s="307"/>
      <c r="H7" s="4"/>
      <c r="I7" s="5"/>
      <c r="J7" s="5"/>
      <c r="K7" s="5"/>
      <c r="L7" s="5"/>
      <c r="M7" s="13"/>
      <c r="N7" s="5"/>
      <c r="O7" s="211"/>
      <c r="P7" s="10"/>
    </row>
    <row r="8" spans="1:16" ht="16.5" x14ac:dyDescent="0.3">
      <c r="A8" s="367">
        <f t="shared" si="0"/>
        <v>6</v>
      </c>
      <c r="B8" s="45"/>
      <c r="C8" s="3"/>
      <c r="D8" s="134"/>
      <c r="E8" s="10"/>
      <c r="F8" s="4"/>
      <c r="G8" s="532"/>
      <c r="H8" s="4"/>
      <c r="I8" s="5"/>
      <c r="J8" s="5"/>
      <c r="K8" s="5"/>
      <c r="L8" s="5"/>
      <c r="M8" s="10"/>
      <c r="N8" s="10"/>
      <c r="O8" s="10"/>
      <c r="P8" s="10"/>
    </row>
    <row r="9" spans="1:16" ht="16.5" x14ac:dyDescent="0.3">
      <c r="A9" s="367">
        <f t="shared" si="0"/>
        <v>7</v>
      </c>
      <c r="B9" s="45"/>
      <c r="C9" s="3"/>
      <c r="D9" s="6"/>
      <c r="E9" s="10"/>
      <c r="F9" s="4"/>
      <c r="G9" s="367"/>
      <c r="H9" s="4"/>
      <c r="I9" s="5"/>
      <c r="J9" s="5"/>
      <c r="K9" s="5"/>
      <c r="L9" s="5"/>
      <c r="M9" s="10"/>
      <c r="N9" s="10"/>
      <c r="O9" s="10"/>
      <c r="P9" s="10"/>
    </row>
    <row r="10" spans="1:16" ht="16.5" x14ac:dyDescent="0.3">
      <c r="A10" s="367">
        <f t="shared" si="0"/>
        <v>8</v>
      </c>
      <c r="B10" s="45"/>
      <c r="C10" s="3"/>
      <c r="D10" s="6"/>
      <c r="E10" s="10"/>
      <c r="F10" s="4"/>
      <c r="G10" s="10"/>
      <c r="H10" s="4"/>
      <c r="I10" s="5"/>
      <c r="J10" s="5"/>
      <c r="K10" s="5"/>
      <c r="L10" s="5"/>
      <c r="M10" s="10"/>
      <c r="N10" s="10"/>
      <c r="O10" s="10"/>
      <c r="P10" s="10"/>
    </row>
    <row r="11" spans="1:16" ht="16.5" x14ac:dyDescent="0.3">
      <c r="A11" s="367">
        <f t="shared" si="0"/>
        <v>9</v>
      </c>
      <c r="B11" s="45"/>
      <c r="C11" s="3"/>
      <c r="D11" s="6"/>
      <c r="E11" s="10"/>
      <c r="F11" s="4"/>
      <c r="G11" s="10"/>
      <c r="H11" s="4"/>
      <c r="I11" s="5"/>
      <c r="J11" s="5"/>
      <c r="K11" s="5"/>
      <c r="L11" s="5"/>
      <c r="M11" s="10"/>
      <c r="N11" s="10"/>
      <c r="O11" s="10"/>
      <c r="P11" s="10"/>
    </row>
    <row r="13" spans="1:16" x14ac:dyDescent="0.25">
      <c r="M13" s="799" t="s">
        <v>55</v>
      </c>
      <c r="N13" s="668">
        <f>SUM(J3:J11)</f>
        <v>84250000</v>
      </c>
      <c r="O13" s="668"/>
    </row>
    <row r="14" spans="1:16" x14ac:dyDescent="0.25">
      <c r="M14" s="799"/>
      <c r="N14" s="668"/>
      <c r="O14" s="668"/>
    </row>
    <row r="16" spans="1:16" x14ac:dyDescent="0.25">
      <c r="M16" s="799" t="s">
        <v>66</v>
      </c>
      <c r="N16" s="668">
        <f>SUM(K3:K9)</f>
        <v>80000000</v>
      </c>
      <c r="O16" s="668" t="e">
        <f>#REF!+#REF!</f>
        <v>#REF!</v>
      </c>
    </row>
    <row r="17" spans="13:15" x14ac:dyDescent="0.25">
      <c r="M17" s="799"/>
      <c r="N17" s="668"/>
      <c r="O17" s="668"/>
    </row>
    <row r="19" spans="13:15" x14ac:dyDescent="0.25">
      <c r="M19" s="799" t="s">
        <v>71</v>
      </c>
      <c r="N19" s="668">
        <f>N13-N16</f>
        <v>4250000</v>
      </c>
      <c r="O19" s="668" t="e">
        <f>N13-O16</f>
        <v>#REF!</v>
      </c>
    </row>
    <row r="20" spans="13:15" x14ac:dyDescent="0.25">
      <c r="M20" s="799"/>
      <c r="N20" s="668"/>
      <c r="O20" s="668"/>
    </row>
  </sheetData>
  <mergeCells count="22">
    <mergeCell ref="M16:M17"/>
    <mergeCell ref="N16:O17"/>
    <mergeCell ref="M19:M20"/>
    <mergeCell ref="N19:O20"/>
    <mergeCell ref="M1:M2"/>
    <mergeCell ref="N1:N2"/>
    <mergeCell ref="O1:O2"/>
    <mergeCell ref="P1:P2"/>
    <mergeCell ref="M13:M14"/>
    <mergeCell ref="N13:O14"/>
    <mergeCell ref="L1:L2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</mergeCells>
  <pageMargins left="0.7" right="0.7" top="0.75" bottom="0.75" header="0.3" footer="0.3"/>
  <pageSetup scale="50" orientation="landscape"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2"/>
  <sheetViews>
    <sheetView workbookViewId="0">
      <selection activeCell="F20" sqref="F20:G20"/>
    </sheetView>
  </sheetViews>
  <sheetFormatPr baseColWidth="10" defaultRowHeight="15" x14ac:dyDescent="0.25"/>
  <cols>
    <col min="1" max="3" width="9" customWidth="1"/>
    <col min="5" max="5" width="37.140625" customWidth="1"/>
    <col min="7" max="7" width="16.7109375" customWidth="1"/>
  </cols>
  <sheetData>
    <row r="1" spans="1:19" ht="15" customHeight="1" x14ac:dyDescent="0.25">
      <c r="A1" s="727" t="s">
        <v>292</v>
      </c>
      <c r="B1" s="727" t="s">
        <v>9</v>
      </c>
      <c r="C1" s="728"/>
      <c r="D1" s="727" t="s">
        <v>291</v>
      </c>
      <c r="E1" s="728"/>
      <c r="F1" s="727" t="s">
        <v>269</v>
      </c>
      <c r="G1" s="728"/>
      <c r="H1" s="727" t="s">
        <v>270</v>
      </c>
      <c r="I1" s="728"/>
      <c r="J1" s="727" t="s">
        <v>271</v>
      </c>
      <c r="K1" s="728"/>
      <c r="L1" s="727" t="s">
        <v>208</v>
      </c>
      <c r="M1" s="728"/>
      <c r="N1" s="727" t="s">
        <v>272</v>
      </c>
      <c r="O1" s="728"/>
      <c r="P1" s="727" t="s">
        <v>267</v>
      </c>
      <c r="Q1" s="728"/>
      <c r="R1" s="727" t="s">
        <v>268</v>
      </c>
      <c r="S1" s="728"/>
    </row>
    <row r="2" spans="1:19" ht="15" customHeight="1" x14ac:dyDescent="0.25">
      <c r="A2" s="729"/>
      <c r="B2" s="729"/>
      <c r="C2" s="730"/>
      <c r="D2" s="729"/>
      <c r="E2" s="730"/>
      <c r="F2" s="729"/>
      <c r="G2" s="730"/>
      <c r="H2" s="729"/>
      <c r="I2" s="730"/>
      <c r="J2" s="729"/>
      <c r="K2" s="730"/>
      <c r="L2" s="729"/>
      <c r="M2" s="730"/>
      <c r="N2" s="729"/>
      <c r="O2" s="730"/>
      <c r="P2" s="729"/>
      <c r="Q2" s="730"/>
      <c r="R2" s="729"/>
      <c r="S2" s="730"/>
    </row>
    <row r="3" spans="1:19" x14ac:dyDescent="0.25">
      <c r="A3" s="282">
        <v>1</v>
      </c>
      <c r="B3" s="768">
        <v>45618</v>
      </c>
      <c r="C3" s="652"/>
      <c r="D3" s="766" t="s">
        <v>723</v>
      </c>
      <c r="E3" s="767"/>
      <c r="F3" s="739" t="s">
        <v>771</v>
      </c>
      <c r="G3" s="736"/>
      <c r="H3" s="740">
        <v>45000</v>
      </c>
      <c r="I3" s="738"/>
      <c r="J3" s="735">
        <v>45000</v>
      </c>
      <c r="K3" s="736"/>
      <c r="L3" s="737"/>
      <c r="M3" s="738"/>
      <c r="N3" s="739"/>
      <c r="O3" s="736"/>
      <c r="P3" s="740"/>
      <c r="Q3" s="738"/>
      <c r="R3" s="740"/>
      <c r="S3" s="738"/>
    </row>
    <row r="4" spans="1:19" x14ac:dyDescent="0.25">
      <c r="A4" s="282">
        <f>A3+1</f>
        <v>2</v>
      </c>
      <c r="B4" s="768">
        <v>45624</v>
      </c>
      <c r="C4" s="652"/>
      <c r="D4" s="737" t="s">
        <v>724</v>
      </c>
      <c r="E4" s="738"/>
      <c r="F4" s="739" t="s">
        <v>832</v>
      </c>
      <c r="G4" s="736"/>
      <c r="H4" s="740">
        <v>45000</v>
      </c>
      <c r="I4" s="738"/>
      <c r="J4" s="735"/>
      <c r="K4" s="736"/>
      <c r="L4" s="737"/>
      <c r="M4" s="738"/>
      <c r="N4" s="739"/>
      <c r="O4" s="736"/>
      <c r="P4" s="740"/>
      <c r="Q4" s="738"/>
      <c r="R4" s="740"/>
      <c r="S4" s="738"/>
    </row>
    <row r="5" spans="1:19" x14ac:dyDescent="0.25">
      <c r="A5" s="380"/>
      <c r="B5" s="768">
        <v>45634</v>
      </c>
      <c r="C5" s="652"/>
      <c r="D5" s="737" t="s">
        <v>725</v>
      </c>
      <c r="E5" s="738"/>
      <c r="F5" s="739" t="s">
        <v>832</v>
      </c>
      <c r="G5" s="736"/>
      <c r="H5" s="740">
        <v>45000</v>
      </c>
      <c r="I5" s="738"/>
      <c r="J5" s="386"/>
      <c r="K5" s="384"/>
      <c r="L5" s="381"/>
      <c r="M5" s="382"/>
      <c r="N5" s="383"/>
      <c r="O5" s="384"/>
      <c r="P5" s="385"/>
      <c r="Q5" s="382"/>
      <c r="R5" s="385"/>
      <c r="S5" s="382"/>
    </row>
    <row r="6" spans="1:19" x14ac:dyDescent="0.25">
      <c r="A6" s="282">
        <f>A4+1</f>
        <v>3</v>
      </c>
      <c r="B6" s="768">
        <v>45631</v>
      </c>
      <c r="C6" s="652"/>
      <c r="D6" s="737" t="s">
        <v>716</v>
      </c>
      <c r="E6" s="738"/>
      <c r="F6" s="739" t="s">
        <v>718</v>
      </c>
      <c r="G6" s="736"/>
      <c r="H6" s="740">
        <v>45000</v>
      </c>
      <c r="I6" s="738"/>
      <c r="J6" s="735">
        <v>45000</v>
      </c>
      <c r="K6" s="736"/>
      <c r="L6" s="737">
        <v>50</v>
      </c>
      <c r="M6" s="738"/>
      <c r="N6" s="739">
        <v>100</v>
      </c>
      <c r="O6" s="736"/>
      <c r="P6" s="740"/>
      <c r="Q6" s="738"/>
      <c r="R6" s="740"/>
      <c r="S6" s="738"/>
    </row>
    <row r="7" spans="1:19" x14ac:dyDescent="0.25">
      <c r="A7" s="380">
        <f t="shared" ref="A7:A22" si="0">A6+1</f>
        <v>4</v>
      </c>
      <c r="B7" s="768">
        <v>45632</v>
      </c>
      <c r="C7" s="652"/>
      <c r="D7" s="737" t="s">
        <v>742</v>
      </c>
      <c r="E7" s="738"/>
      <c r="F7" s="739" t="s">
        <v>719</v>
      </c>
      <c r="G7" s="736"/>
      <c r="H7" s="740">
        <v>45000</v>
      </c>
      <c r="I7" s="738"/>
      <c r="J7" s="735">
        <v>45000</v>
      </c>
      <c r="K7" s="736"/>
      <c r="L7" s="737"/>
      <c r="M7" s="738"/>
      <c r="N7" s="739"/>
      <c r="O7" s="736"/>
      <c r="P7" s="740"/>
      <c r="Q7" s="738"/>
      <c r="R7" s="740"/>
      <c r="S7" s="738"/>
    </row>
    <row r="8" spans="1:19" x14ac:dyDescent="0.25">
      <c r="A8" s="380">
        <f t="shared" si="0"/>
        <v>5</v>
      </c>
      <c r="B8" s="768">
        <v>45633</v>
      </c>
      <c r="C8" s="652"/>
      <c r="D8" s="737" t="s">
        <v>743</v>
      </c>
      <c r="E8" s="738"/>
      <c r="F8" s="739" t="s">
        <v>720</v>
      </c>
      <c r="G8" s="736"/>
      <c r="H8" s="740">
        <v>45000</v>
      </c>
      <c r="I8" s="764"/>
      <c r="J8" s="735">
        <v>45000</v>
      </c>
      <c r="K8" s="765"/>
      <c r="L8" s="737"/>
      <c r="M8" s="738"/>
      <c r="N8" s="739"/>
      <c r="O8" s="736"/>
      <c r="P8" s="740"/>
      <c r="Q8" s="738"/>
      <c r="R8" s="740"/>
      <c r="S8" s="738"/>
    </row>
    <row r="9" spans="1:19" x14ac:dyDescent="0.25">
      <c r="A9" s="436">
        <f t="shared" si="0"/>
        <v>6</v>
      </c>
      <c r="B9" s="768">
        <v>45678</v>
      </c>
      <c r="C9" s="652"/>
      <c r="D9" s="737" t="s">
        <v>838</v>
      </c>
      <c r="E9" s="738"/>
      <c r="F9" s="739" t="s">
        <v>859</v>
      </c>
      <c r="G9" s="736"/>
      <c r="H9" s="740">
        <v>45000</v>
      </c>
      <c r="I9" s="764"/>
      <c r="J9" s="735">
        <v>45000</v>
      </c>
      <c r="K9" s="765"/>
      <c r="L9" s="737"/>
      <c r="M9" s="738"/>
      <c r="N9" s="739"/>
      <c r="O9" s="736"/>
      <c r="P9" s="740"/>
      <c r="Q9" s="738"/>
      <c r="R9" s="740"/>
      <c r="S9" s="738"/>
    </row>
    <row r="10" spans="1:19" x14ac:dyDescent="0.25">
      <c r="A10" s="436">
        <f t="shared" si="0"/>
        <v>7</v>
      </c>
      <c r="B10" s="768">
        <v>45686</v>
      </c>
      <c r="C10" s="652"/>
      <c r="D10" s="737" t="s">
        <v>876</v>
      </c>
      <c r="E10" s="738"/>
      <c r="F10" s="739" t="s">
        <v>864</v>
      </c>
      <c r="G10" s="736"/>
      <c r="H10" s="740">
        <v>45000</v>
      </c>
      <c r="I10" s="764"/>
      <c r="J10" s="735">
        <v>45000</v>
      </c>
      <c r="K10" s="765"/>
      <c r="L10" s="737"/>
      <c r="M10" s="738"/>
      <c r="N10" s="739"/>
      <c r="O10" s="736"/>
      <c r="P10" s="740"/>
      <c r="Q10" s="738"/>
      <c r="R10" s="740"/>
      <c r="S10" s="738"/>
    </row>
    <row r="11" spans="1:19" x14ac:dyDescent="0.25">
      <c r="A11" s="440">
        <f t="shared" si="0"/>
        <v>8</v>
      </c>
      <c r="B11" s="768">
        <v>45713</v>
      </c>
      <c r="C11" s="652"/>
      <c r="D11" s="737" t="s">
        <v>1061</v>
      </c>
      <c r="E11" s="738"/>
      <c r="F11" s="739" t="s">
        <v>1019</v>
      </c>
      <c r="G11" s="736"/>
      <c r="H11" s="740">
        <v>45000</v>
      </c>
      <c r="I11" s="764"/>
      <c r="J11" s="735">
        <v>45000</v>
      </c>
      <c r="K11" s="765"/>
      <c r="L11" s="737"/>
      <c r="M11" s="738"/>
      <c r="N11" s="739"/>
      <c r="O11" s="736"/>
      <c r="P11" s="740"/>
      <c r="Q11" s="738"/>
      <c r="R11" s="740"/>
      <c r="S11" s="738"/>
    </row>
    <row r="12" spans="1:19" x14ac:dyDescent="0.25">
      <c r="A12" s="548">
        <f t="shared" si="0"/>
        <v>9</v>
      </c>
      <c r="B12" s="768">
        <v>45741</v>
      </c>
      <c r="C12" s="652"/>
      <c r="D12" s="737" t="s">
        <v>1153</v>
      </c>
      <c r="E12" s="738"/>
      <c r="F12" s="739" t="s">
        <v>1146</v>
      </c>
      <c r="G12" s="736"/>
      <c r="H12" s="740">
        <v>45000</v>
      </c>
      <c r="I12" s="764"/>
      <c r="J12" s="735">
        <v>45000</v>
      </c>
      <c r="K12" s="765"/>
      <c r="L12" s="737"/>
      <c r="M12" s="738"/>
      <c r="N12" s="739"/>
      <c r="O12" s="736"/>
      <c r="P12" s="740"/>
      <c r="Q12" s="738"/>
      <c r="R12" s="740"/>
      <c r="S12" s="738"/>
    </row>
    <row r="13" spans="1:19" x14ac:dyDescent="0.25">
      <c r="A13" s="548">
        <f t="shared" si="0"/>
        <v>10</v>
      </c>
      <c r="B13" s="768">
        <v>45741</v>
      </c>
      <c r="C13" s="652"/>
      <c r="D13" s="737" t="s">
        <v>1173</v>
      </c>
      <c r="E13" s="738"/>
      <c r="F13" s="739" t="s">
        <v>1147</v>
      </c>
      <c r="G13" s="736"/>
      <c r="H13" s="740">
        <v>45000</v>
      </c>
      <c r="I13" s="764"/>
      <c r="J13" s="735">
        <v>45000</v>
      </c>
      <c r="K13" s="765"/>
      <c r="L13" s="737"/>
      <c r="M13" s="738"/>
      <c r="N13" s="739"/>
      <c r="O13" s="736"/>
      <c r="P13" s="740"/>
      <c r="Q13" s="738"/>
      <c r="R13" s="740"/>
      <c r="S13" s="738"/>
    </row>
    <row r="14" spans="1:19" x14ac:dyDescent="0.25">
      <c r="A14" s="562">
        <f t="shared" si="0"/>
        <v>11</v>
      </c>
      <c r="B14" s="768">
        <v>45749</v>
      </c>
      <c r="C14" s="652"/>
      <c r="D14" s="737" t="s">
        <v>1190</v>
      </c>
      <c r="E14" s="738"/>
      <c r="F14" s="739" t="s">
        <v>1179</v>
      </c>
      <c r="G14" s="736"/>
      <c r="H14" s="740">
        <v>45000</v>
      </c>
      <c r="I14" s="764"/>
      <c r="J14" s="735">
        <v>45000</v>
      </c>
      <c r="K14" s="765"/>
      <c r="L14" s="737"/>
      <c r="M14" s="738"/>
      <c r="N14" s="739"/>
      <c r="O14" s="736"/>
      <c r="P14" s="740"/>
      <c r="Q14" s="738"/>
      <c r="R14" s="740"/>
      <c r="S14" s="738"/>
    </row>
    <row r="15" spans="1:19" x14ac:dyDescent="0.25">
      <c r="A15" s="562">
        <f t="shared" si="0"/>
        <v>12</v>
      </c>
      <c r="B15" s="768">
        <v>45749</v>
      </c>
      <c r="C15" s="652"/>
      <c r="D15" s="737" t="s">
        <v>1167</v>
      </c>
      <c r="E15" s="738"/>
      <c r="F15" s="739" t="s">
        <v>1224</v>
      </c>
      <c r="G15" s="736"/>
      <c r="H15" s="740">
        <v>45000</v>
      </c>
      <c r="I15" s="764"/>
      <c r="J15" s="735">
        <v>45000</v>
      </c>
      <c r="K15" s="765"/>
      <c r="L15" s="737"/>
      <c r="M15" s="738"/>
      <c r="N15" s="739"/>
      <c r="O15" s="736"/>
      <c r="P15" s="740"/>
      <c r="Q15" s="738"/>
      <c r="R15" s="740"/>
      <c r="S15" s="738"/>
    </row>
    <row r="16" spans="1:19" x14ac:dyDescent="0.25">
      <c r="A16" s="562">
        <f t="shared" si="0"/>
        <v>13</v>
      </c>
      <c r="B16" s="768">
        <v>45749</v>
      </c>
      <c r="C16" s="652"/>
      <c r="D16" s="737" t="s">
        <v>1191</v>
      </c>
      <c r="E16" s="738"/>
      <c r="F16" s="739" t="s">
        <v>1240</v>
      </c>
      <c r="G16" s="736"/>
      <c r="H16" s="740">
        <v>45000</v>
      </c>
      <c r="I16" s="764"/>
      <c r="J16" s="735">
        <v>45000</v>
      </c>
      <c r="K16" s="765"/>
      <c r="L16" s="737"/>
      <c r="M16" s="738"/>
      <c r="N16" s="739"/>
      <c r="O16" s="736"/>
      <c r="P16" s="740"/>
      <c r="Q16" s="738"/>
      <c r="R16" s="740"/>
      <c r="S16" s="738"/>
    </row>
    <row r="17" spans="1:19" x14ac:dyDescent="0.25">
      <c r="A17" s="562">
        <f t="shared" si="0"/>
        <v>14</v>
      </c>
      <c r="B17" s="768">
        <v>45749</v>
      </c>
      <c r="C17" s="652"/>
      <c r="D17" s="737" t="s">
        <v>1171</v>
      </c>
      <c r="E17" s="738"/>
      <c r="F17" s="739" t="s">
        <v>1174</v>
      </c>
      <c r="G17" s="736"/>
      <c r="H17" s="740">
        <v>45000</v>
      </c>
      <c r="I17" s="764"/>
      <c r="J17" s="735">
        <v>45000</v>
      </c>
      <c r="K17" s="765"/>
      <c r="L17" s="737"/>
      <c r="M17" s="738"/>
      <c r="N17" s="739"/>
      <c r="O17" s="736"/>
      <c r="P17" s="740"/>
      <c r="Q17" s="738"/>
      <c r="R17" s="740"/>
      <c r="S17" s="738"/>
    </row>
    <row r="18" spans="1:19" x14ac:dyDescent="0.25">
      <c r="A18" s="571">
        <f t="shared" si="0"/>
        <v>15</v>
      </c>
      <c r="B18" s="768">
        <v>45749</v>
      </c>
      <c r="C18" s="652"/>
      <c r="D18" s="737" t="s">
        <v>1172</v>
      </c>
      <c r="E18" s="738"/>
      <c r="F18" s="739" t="s">
        <v>1175</v>
      </c>
      <c r="G18" s="736"/>
      <c r="H18" s="740">
        <v>45000</v>
      </c>
      <c r="I18" s="764"/>
      <c r="J18" s="735">
        <v>45000</v>
      </c>
      <c r="K18" s="765"/>
      <c r="L18" s="737"/>
      <c r="M18" s="738"/>
      <c r="N18" s="739"/>
      <c r="O18" s="736"/>
      <c r="P18" s="740"/>
      <c r="Q18" s="738"/>
      <c r="R18" s="740"/>
      <c r="S18" s="738"/>
    </row>
    <row r="19" spans="1:19" x14ac:dyDescent="0.25">
      <c r="A19" s="574">
        <f t="shared" si="0"/>
        <v>16</v>
      </c>
      <c r="B19" s="768">
        <v>45752</v>
      </c>
      <c r="C19" s="652"/>
      <c r="D19" s="737" t="s">
        <v>1192</v>
      </c>
      <c r="E19" s="738"/>
      <c r="F19" s="739" t="s">
        <v>1182</v>
      </c>
      <c r="G19" s="736"/>
      <c r="H19" s="740">
        <v>45000</v>
      </c>
      <c r="I19" s="764"/>
      <c r="J19" s="735">
        <v>45000</v>
      </c>
      <c r="K19" s="765"/>
      <c r="L19" s="737"/>
      <c r="M19" s="738"/>
      <c r="N19" s="739"/>
      <c r="O19" s="736"/>
      <c r="P19" s="740"/>
      <c r="Q19" s="738"/>
      <c r="R19" s="740"/>
      <c r="S19" s="738"/>
    </row>
    <row r="20" spans="1:19" x14ac:dyDescent="0.25">
      <c r="A20" s="595">
        <f t="shared" si="0"/>
        <v>17</v>
      </c>
      <c r="B20" s="768">
        <v>45760</v>
      </c>
      <c r="C20" s="652"/>
      <c r="D20" s="737" t="s">
        <v>1220</v>
      </c>
      <c r="E20" s="738"/>
      <c r="F20" s="739" t="s">
        <v>1227</v>
      </c>
      <c r="G20" s="736"/>
      <c r="H20" s="740">
        <v>45000</v>
      </c>
      <c r="I20" s="764"/>
      <c r="J20" s="735">
        <v>45000</v>
      </c>
      <c r="K20" s="765"/>
      <c r="L20" s="737"/>
      <c r="M20" s="738"/>
      <c r="N20" s="739"/>
      <c r="O20" s="736"/>
      <c r="P20" s="740"/>
      <c r="Q20" s="738"/>
      <c r="R20" s="740"/>
      <c r="S20" s="738"/>
    </row>
    <row r="21" spans="1:19" x14ac:dyDescent="0.25">
      <c r="A21" s="596">
        <f t="shared" si="0"/>
        <v>18</v>
      </c>
      <c r="B21" s="768">
        <v>45761</v>
      </c>
      <c r="C21" s="652"/>
      <c r="D21" s="737" t="s">
        <v>1228</v>
      </c>
      <c r="E21" s="738"/>
      <c r="F21" s="739" t="s">
        <v>1221</v>
      </c>
      <c r="G21" s="736"/>
      <c r="H21" s="740">
        <v>45000</v>
      </c>
      <c r="I21" s="764"/>
      <c r="J21" s="735">
        <v>45000</v>
      </c>
      <c r="K21" s="765"/>
      <c r="L21" s="737"/>
      <c r="M21" s="738"/>
      <c r="N21" s="739"/>
      <c r="O21" s="736"/>
      <c r="P21" s="740"/>
      <c r="Q21" s="738"/>
      <c r="R21" s="740"/>
      <c r="S21" s="738"/>
    </row>
    <row r="22" spans="1:19" x14ac:dyDescent="0.25">
      <c r="A22" s="618">
        <f t="shared" si="0"/>
        <v>19</v>
      </c>
      <c r="B22" s="768">
        <v>45769</v>
      </c>
      <c r="C22" s="652"/>
      <c r="D22" s="737"/>
      <c r="E22" s="738"/>
      <c r="F22" s="739" t="s">
        <v>1264</v>
      </c>
      <c r="G22" s="736"/>
      <c r="H22" s="740"/>
      <c r="I22" s="764"/>
      <c r="J22" s="735">
        <v>45000</v>
      </c>
      <c r="K22" s="765"/>
      <c r="L22" s="737"/>
      <c r="M22" s="738"/>
      <c r="N22" s="739"/>
      <c r="O22" s="736"/>
      <c r="P22" s="740"/>
      <c r="Q22" s="738"/>
      <c r="R22" s="740"/>
      <c r="S22" s="738"/>
    </row>
  </sheetData>
  <mergeCells count="185">
    <mergeCell ref="B22:C22"/>
    <mergeCell ref="D22:E22"/>
    <mergeCell ref="F22:G22"/>
    <mergeCell ref="H22:I22"/>
    <mergeCell ref="J22:K22"/>
    <mergeCell ref="L22:M22"/>
    <mergeCell ref="N22:O22"/>
    <mergeCell ref="P22:Q22"/>
    <mergeCell ref="R22:S22"/>
    <mergeCell ref="F13:G13"/>
    <mergeCell ref="H13:I13"/>
    <mergeCell ref="J13:K13"/>
    <mergeCell ref="B18:C18"/>
    <mergeCell ref="D18:E18"/>
    <mergeCell ref="F18:G18"/>
    <mergeCell ref="H18:I18"/>
    <mergeCell ref="J18:K18"/>
    <mergeCell ref="J14:K14"/>
    <mergeCell ref="J15:K15"/>
    <mergeCell ref="J16:K16"/>
    <mergeCell ref="J17:K17"/>
    <mergeCell ref="R11:S11"/>
    <mergeCell ref="R12:S12"/>
    <mergeCell ref="B11:C11"/>
    <mergeCell ref="B12:C12"/>
    <mergeCell ref="D11:E11"/>
    <mergeCell ref="D12:E12"/>
    <mergeCell ref="F11:G11"/>
    <mergeCell ref="F12:G12"/>
    <mergeCell ref="H11:I11"/>
    <mergeCell ref="H12:I12"/>
    <mergeCell ref="J11:K11"/>
    <mergeCell ref="J12:K12"/>
    <mergeCell ref="L11:M11"/>
    <mergeCell ref="L12:M12"/>
    <mergeCell ref="N11:O11"/>
    <mergeCell ref="N12:O12"/>
    <mergeCell ref="P11:Q11"/>
    <mergeCell ref="P12:Q12"/>
    <mergeCell ref="H7:I7"/>
    <mergeCell ref="H8:I8"/>
    <mergeCell ref="F8:G8"/>
    <mergeCell ref="F5:G5"/>
    <mergeCell ref="L7:M7"/>
    <mergeCell ref="L8:M8"/>
    <mergeCell ref="B7:C7"/>
    <mergeCell ref="B8:C8"/>
    <mergeCell ref="D7:E7"/>
    <mergeCell ref="D8:E8"/>
    <mergeCell ref="F7:G7"/>
    <mergeCell ref="J7:K7"/>
    <mergeCell ref="J8:K8"/>
    <mergeCell ref="B1:C2"/>
    <mergeCell ref="A1:A2"/>
    <mergeCell ref="D1:E2"/>
    <mergeCell ref="F1:G2"/>
    <mergeCell ref="H1:I2"/>
    <mergeCell ref="J1:K2"/>
    <mergeCell ref="B5:C5"/>
    <mergeCell ref="D5:E5"/>
    <mergeCell ref="H5:I5"/>
    <mergeCell ref="N1:O2"/>
    <mergeCell ref="P1:Q2"/>
    <mergeCell ref="R1:S2"/>
    <mergeCell ref="N4:O4"/>
    <mergeCell ref="N3:O3"/>
    <mergeCell ref="J4:K4"/>
    <mergeCell ref="L4:M4"/>
    <mergeCell ref="J3:K3"/>
    <mergeCell ref="L3:M3"/>
    <mergeCell ref="L1:M2"/>
    <mergeCell ref="N6:O6"/>
    <mergeCell ref="P6:Q6"/>
    <mergeCell ref="R6:S6"/>
    <mergeCell ref="B3:C3"/>
    <mergeCell ref="B4:C4"/>
    <mergeCell ref="B6:C6"/>
    <mergeCell ref="D6:E6"/>
    <mergeCell ref="F6:G6"/>
    <mergeCell ref="H6:I6"/>
    <mergeCell ref="J6:K6"/>
    <mergeCell ref="L6:M6"/>
    <mergeCell ref="P3:Q3"/>
    <mergeCell ref="R3:S3"/>
    <mergeCell ref="D4:E4"/>
    <mergeCell ref="F4:G4"/>
    <mergeCell ref="H4:I4"/>
    <mergeCell ref="P4:Q4"/>
    <mergeCell ref="R4:S4"/>
    <mergeCell ref="D3:E3"/>
    <mergeCell ref="F3:G3"/>
    <mergeCell ref="H3:I3"/>
    <mergeCell ref="R7:S7"/>
    <mergeCell ref="R8:S8"/>
    <mergeCell ref="R9:S9"/>
    <mergeCell ref="R10:S10"/>
    <mergeCell ref="N9:O9"/>
    <mergeCell ref="N10:O10"/>
    <mergeCell ref="P7:Q7"/>
    <mergeCell ref="P8:Q8"/>
    <mergeCell ref="P9:Q9"/>
    <mergeCell ref="P10:Q10"/>
    <mergeCell ref="N7:O7"/>
    <mergeCell ref="N8:O8"/>
    <mergeCell ref="B9:C9"/>
    <mergeCell ref="F17:G17"/>
    <mergeCell ref="H14:I14"/>
    <mergeCell ref="H15:I15"/>
    <mergeCell ref="H16:I16"/>
    <mergeCell ref="H17:I17"/>
    <mergeCell ref="B14:C14"/>
    <mergeCell ref="B15:C15"/>
    <mergeCell ref="B16:C16"/>
    <mergeCell ref="B17:C17"/>
    <mergeCell ref="D14:E14"/>
    <mergeCell ref="D15:E15"/>
    <mergeCell ref="D16:E16"/>
    <mergeCell ref="D17:E17"/>
    <mergeCell ref="F14:G14"/>
    <mergeCell ref="F15:G15"/>
    <mergeCell ref="F16:G16"/>
    <mergeCell ref="B10:C10"/>
    <mergeCell ref="D9:E9"/>
    <mergeCell ref="D10:E10"/>
    <mergeCell ref="F9:G9"/>
    <mergeCell ref="F10:G10"/>
    <mergeCell ref="B13:C13"/>
    <mergeCell ref="D13:E13"/>
    <mergeCell ref="L18:M18"/>
    <mergeCell ref="N18:O18"/>
    <mergeCell ref="L19:M19"/>
    <mergeCell ref="P19:Q19"/>
    <mergeCell ref="P20:Q20"/>
    <mergeCell ref="H9:I9"/>
    <mergeCell ref="H10:I10"/>
    <mergeCell ref="J9:K9"/>
    <mergeCell ref="J10:K10"/>
    <mergeCell ref="L9:M9"/>
    <mergeCell ref="L10:M10"/>
    <mergeCell ref="N13:O13"/>
    <mergeCell ref="N14:O14"/>
    <mergeCell ref="L13:M13"/>
    <mergeCell ref="L14:M14"/>
    <mergeCell ref="L15:M15"/>
    <mergeCell ref="L16:M16"/>
    <mergeCell ref="L17:M17"/>
    <mergeCell ref="N15:O15"/>
    <mergeCell ref="N16:O16"/>
    <mergeCell ref="N17:O17"/>
    <mergeCell ref="P13:Q13"/>
    <mergeCell ref="P14:Q14"/>
    <mergeCell ref="P15:Q15"/>
    <mergeCell ref="R19:S19"/>
    <mergeCell ref="R20:S20"/>
    <mergeCell ref="R21:S21"/>
    <mergeCell ref="P21:Q21"/>
    <mergeCell ref="B20:C20"/>
    <mergeCell ref="D20:E20"/>
    <mergeCell ref="F20:G20"/>
    <mergeCell ref="H20:I20"/>
    <mergeCell ref="J19:K19"/>
    <mergeCell ref="J20:K20"/>
    <mergeCell ref="L20:M20"/>
    <mergeCell ref="J21:K21"/>
    <mergeCell ref="H21:I21"/>
    <mergeCell ref="D21:E21"/>
    <mergeCell ref="B21:C21"/>
    <mergeCell ref="F21:G21"/>
    <mergeCell ref="L21:M21"/>
    <mergeCell ref="N19:O19"/>
    <mergeCell ref="N20:O20"/>
    <mergeCell ref="N21:O21"/>
    <mergeCell ref="B19:C19"/>
    <mergeCell ref="D19:E19"/>
    <mergeCell ref="F19:G19"/>
    <mergeCell ref="H19:I19"/>
    <mergeCell ref="P16:Q16"/>
    <mergeCell ref="P17:Q17"/>
    <mergeCell ref="P18:Q18"/>
    <mergeCell ref="R13:S13"/>
    <mergeCell ref="R14:S14"/>
    <mergeCell ref="R15:S15"/>
    <mergeCell ref="R16:S16"/>
    <mergeCell ref="R17:S17"/>
    <mergeCell ref="R18:S18"/>
  </mergeCells>
  <pageMargins left="0.7" right="0.7" top="0.75" bottom="0.75" header="0.3" footer="0.3"/>
  <pageSetup scale="50" orientation="landscape"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M25"/>
  <sheetViews>
    <sheetView topLeftCell="A12" workbookViewId="0">
      <selection activeCell="G34" sqref="G34"/>
    </sheetView>
  </sheetViews>
  <sheetFormatPr baseColWidth="10" defaultRowHeight="15" x14ac:dyDescent="0.25"/>
  <cols>
    <col min="2" max="2" width="14.28515625" customWidth="1"/>
    <col min="4" max="4" width="10.85546875" customWidth="1"/>
    <col min="5" max="5" width="13" customWidth="1"/>
    <col min="6" max="6" width="8" customWidth="1"/>
    <col min="7" max="7" width="20.5703125" customWidth="1"/>
    <col min="8" max="8" width="19" customWidth="1"/>
    <col min="9" max="10" width="13.85546875" customWidth="1"/>
    <col min="11" max="11" width="10.42578125" customWidth="1"/>
    <col min="13" max="13" width="13.85546875" customWidth="1"/>
  </cols>
  <sheetData>
    <row r="3" spans="2:13" x14ac:dyDescent="0.25">
      <c r="B3" s="665" t="s">
        <v>0</v>
      </c>
      <c r="C3" s="665" t="s">
        <v>1</v>
      </c>
      <c r="D3" s="665" t="s">
        <v>2</v>
      </c>
      <c r="E3" s="665" t="s">
        <v>3</v>
      </c>
      <c r="F3" s="665" t="s">
        <v>5</v>
      </c>
      <c r="G3" s="665" t="s">
        <v>4</v>
      </c>
      <c r="H3" s="665" t="s">
        <v>6</v>
      </c>
      <c r="I3" s="665" t="s">
        <v>7</v>
      </c>
      <c r="J3" s="665" t="s">
        <v>71</v>
      </c>
      <c r="K3" s="665" t="s">
        <v>9</v>
      </c>
      <c r="L3" s="665" t="s">
        <v>33</v>
      </c>
      <c r="M3" s="665" t="s">
        <v>105</v>
      </c>
    </row>
    <row r="4" spans="2:13" x14ac:dyDescent="0.25">
      <c r="B4" s="666"/>
      <c r="C4" s="666"/>
      <c r="D4" s="666"/>
      <c r="E4" s="666"/>
      <c r="F4" s="666"/>
      <c r="G4" s="666"/>
      <c r="H4" s="666"/>
      <c r="I4" s="666"/>
      <c r="J4" s="666"/>
      <c r="K4" s="666"/>
      <c r="L4" s="666"/>
      <c r="M4" s="666"/>
    </row>
    <row r="5" spans="2:13" ht="16.5" x14ac:dyDescent="0.3">
      <c r="B5" s="3" t="s">
        <v>176</v>
      </c>
      <c r="C5" s="6" t="s">
        <v>25</v>
      </c>
      <c r="D5" s="4">
        <v>45000</v>
      </c>
      <c r="E5" s="4"/>
      <c r="F5" s="5">
        <v>720</v>
      </c>
      <c r="G5" s="4">
        <f>D5-E5</f>
        <v>45000</v>
      </c>
      <c r="H5" s="5">
        <f>G5*F5</f>
        <v>32400000</v>
      </c>
      <c r="I5" s="5">
        <v>32400000</v>
      </c>
      <c r="J5" s="5">
        <f>H5-I5</f>
        <v>0</v>
      </c>
      <c r="K5" s="65">
        <v>45191</v>
      </c>
      <c r="L5" s="70" t="s">
        <v>122</v>
      </c>
      <c r="M5" s="15">
        <v>14000000</v>
      </c>
    </row>
    <row r="6" spans="2:13" ht="16.5" x14ac:dyDescent="0.3">
      <c r="B6" s="3"/>
      <c r="C6" s="6"/>
      <c r="D6" s="4"/>
      <c r="E6" s="4"/>
      <c r="F6" s="5"/>
      <c r="G6" s="4"/>
      <c r="H6" s="5"/>
      <c r="I6" s="5"/>
      <c r="J6" s="5"/>
      <c r="K6" s="65"/>
      <c r="L6" s="52"/>
      <c r="M6" s="15">
        <v>17000000</v>
      </c>
    </row>
    <row r="7" spans="2:13" ht="16.5" x14ac:dyDescent="0.3">
      <c r="B7" s="3"/>
      <c r="C7" s="6"/>
      <c r="D7" s="4"/>
      <c r="E7" s="4"/>
      <c r="F7" s="5"/>
      <c r="G7" s="4"/>
      <c r="H7" s="5"/>
      <c r="I7" s="5"/>
      <c r="J7" s="5"/>
      <c r="K7" s="65"/>
      <c r="L7" s="52"/>
      <c r="M7" s="10"/>
    </row>
    <row r="8" spans="2:13" ht="16.5" x14ac:dyDescent="0.3">
      <c r="B8" s="74"/>
      <c r="C8" s="75"/>
      <c r="D8" s="76"/>
      <c r="E8" s="76"/>
      <c r="F8" s="76"/>
      <c r="G8" s="78"/>
      <c r="H8" s="79"/>
      <c r="I8" s="79"/>
      <c r="J8" s="79"/>
      <c r="K8" s="75"/>
      <c r="L8" s="77"/>
      <c r="M8" s="77"/>
    </row>
    <row r="9" spans="2:13" ht="16.5" x14ac:dyDescent="0.3">
      <c r="B9" s="3"/>
      <c r="C9" s="6"/>
      <c r="D9" s="4"/>
      <c r="E9" s="4"/>
      <c r="F9" s="5"/>
      <c r="G9" s="4"/>
      <c r="H9" s="5"/>
      <c r="I9" s="5"/>
      <c r="J9" s="5"/>
      <c r="K9" s="80"/>
      <c r="L9" s="10"/>
      <c r="M9" s="10"/>
    </row>
    <row r="10" spans="2:13" ht="16.5" x14ac:dyDescent="0.3">
      <c r="B10" s="3"/>
      <c r="C10" s="12"/>
      <c r="D10" s="4"/>
      <c r="E10" s="4"/>
      <c r="F10" s="5"/>
      <c r="G10" s="4"/>
      <c r="H10" s="5"/>
      <c r="I10" s="5"/>
      <c r="J10" s="5"/>
      <c r="K10" s="80"/>
      <c r="L10" s="10"/>
      <c r="M10" s="10"/>
    </row>
    <row r="11" spans="2:13" ht="16.5" x14ac:dyDescent="0.3">
      <c r="B11" s="3"/>
      <c r="C11" s="12"/>
      <c r="D11" s="4"/>
      <c r="E11" s="4"/>
      <c r="F11" s="4"/>
      <c r="G11" s="4"/>
      <c r="H11" s="5"/>
      <c r="I11" s="5"/>
      <c r="J11" s="5"/>
      <c r="K11" s="80"/>
      <c r="L11" s="10"/>
      <c r="M11" s="10"/>
    </row>
    <row r="12" spans="2:13" ht="16.5" x14ac:dyDescent="0.3">
      <c r="B12" s="3"/>
      <c r="C12" s="6"/>
      <c r="D12" s="4"/>
      <c r="E12" s="4"/>
      <c r="F12" s="4"/>
      <c r="G12" s="5"/>
      <c r="H12" s="5"/>
      <c r="I12" s="5"/>
      <c r="J12" s="5"/>
      <c r="K12" s="80"/>
      <c r="L12" s="10"/>
      <c r="M12" s="10"/>
    </row>
    <row r="13" spans="2:13" ht="16.5" x14ac:dyDescent="0.3">
      <c r="B13" s="3"/>
      <c r="C13" s="6"/>
      <c r="D13" s="4"/>
      <c r="E13" s="4"/>
      <c r="F13" s="4"/>
      <c r="G13" s="5"/>
      <c r="H13" s="5"/>
      <c r="I13" s="5"/>
      <c r="J13" s="5"/>
      <c r="K13" s="80"/>
      <c r="L13" s="10"/>
      <c r="M13" s="10"/>
    </row>
    <row r="14" spans="2:13" ht="16.5" x14ac:dyDescent="0.3">
      <c r="B14" s="3"/>
      <c r="C14" s="7"/>
      <c r="D14" s="4"/>
      <c r="E14" s="4"/>
      <c r="F14" s="4"/>
      <c r="G14" s="5"/>
      <c r="H14" s="5"/>
      <c r="I14" s="5"/>
      <c r="J14" s="5"/>
      <c r="K14" s="80"/>
      <c r="L14" s="10"/>
      <c r="M14" s="10"/>
    </row>
    <row r="18" spans="8:11" x14ac:dyDescent="0.25">
      <c r="H18" s="799" t="s">
        <v>55</v>
      </c>
      <c r="I18" s="668">
        <f>H5+H6+H7+H9+H10</f>
        <v>32400000</v>
      </c>
      <c r="J18" s="668"/>
      <c r="K18" s="668"/>
    </row>
    <row r="19" spans="8:11" x14ac:dyDescent="0.25">
      <c r="H19" s="799"/>
      <c r="I19" s="668"/>
      <c r="J19" s="668"/>
      <c r="K19" s="668"/>
    </row>
    <row r="21" spans="8:11" x14ac:dyDescent="0.25">
      <c r="H21" s="799" t="s">
        <v>66</v>
      </c>
      <c r="I21" s="668">
        <f>I5+I6+I7+I8+I9+I10+I11</f>
        <v>32400000</v>
      </c>
      <c r="J21" s="668"/>
      <c r="K21" s="668">
        <f>K5+K6</f>
        <v>45191</v>
      </c>
    </row>
    <row r="22" spans="8:11" x14ac:dyDescent="0.25">
      <c r="H22" s="799"/>
      <c r="I22" s="668"/>
      <c r="J22" s="668"/>
      <c r="K22" s="668"/>
    </row>
    <row r="24" spans="8:11" x14ac:dyDescent="0.25">
      <c r="H24" s="799" t="s">
        <v>71</v>
      </c>
      <c r="I24" s="668">
        <f>I18-I21</f>
        <v>0</v>
      </c>
      <c r="J24" s="668"/>
      <c r="K24" s="668">
        <f>I18-K21</f>
        <v>32354809</v>
      </c>
    </row>
    <row r="25" spans="8:11" x14ac:dyDescent="0.25">
      <c r="H25" s="799"/>
      <c r="I25" s="668"/>
      <c r="J25" s="668"/>
      <c r="K25" s="668"/>
    </row>
  </sheetData>
  <mergeCells count="18">
    <mergeCell ref="H18:H19"/>
    <mergeCell ref="I18:K19"/>
    <mergeCell ref="H21:H22"/>
    <mergeCell ref="I21:K22"/>
    <mergeCell ref="H24:H25"/>
    <mergeCell ref="I24:K25"/>
    <mergeCell ref="M3:M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</mergeCells>
  <pageMargins left="0.7" right="0.7" top="0.75" bottom="0.75" header="0.3" footer="0.3"/>
  <pageSetup scale="70" orientation="landscape" r:id="rId1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24"/>
  <sheetViews>
    <sheetView topLeftCell="B1" workbookViewId="0">
      <selection activeCell="J8" sqref="J8"/>
    </sheetView>
  </sheetViews>
  <sheetFormatPr baseColWidth="10" defaultRowHeight="15" x14ac:dyDescent="0.25"/>
  <cols>
    <col min="3" max="3" width="29.28515625" customWidth="1"/>
    <col min="4" max="4" width="9.28515625" customWidth="1"/>
    <col min="5" max="5" width="11" customWidth="1"/>
    <col min="6" max="6" width="13" customWidth="1"/>
    <col min="7" max="7" width="8" customWidth="1"/>
    <col min="8" max="8" width="20.5703125" customWidth="1"/>
    <col min="9" max="9" width="19.28515625" bestFit="1" customWidth="1"/>
    <col min="10" max="11" width="13.5703125" bestFit="1" customWidth="1"/>
    <col min="12" max="13" width="10.7109375" customWidth="1"/>
    <col min="14" max="14" width="13.85546875" customWidth="1"/>
    <col min="15" max="15" width="15.42578125" customWidth="1"/>
  </cols>
  <sheetData>
    <row r="2" spans="1:15" x14ac:dyDescent="0.25">
      <c r="A2" s="741" t="s">
        <v>281</v>
      </c>
      <c r="B2" s="741" t="s">
        <v>9</v>
      </c>
      <c r="C2" s="665" t="s">
        <v>0</v>
      </c>
      <c r="D2" s="665" t="s">
        <v>1</v>
      </c>
      <c r="E2" s="665" t="s">
        <v>2</v>
      </c>
      <c r="F2" s="665" t="s">
        <v>3</v>
      </c>
      <c r="G2" s="665" t="s">
        <v>5</v>
      </c>
      <c r="H2" s="665" t="s">
        <v>4</v>
      </c>
      <c r="I2" s="665" t="s">
        <v>6</v>
      </c>
      <c r="J2" s="665" t="s">
        <v>7</v>
      </c>
      <c r="K2" s="665" t="s">
        <v>71</v>
      </c>
      <c r="L2" s="665" t="s">
        <v>33</v>
      </c>
      <c r="M2" s="665" t="s">
        <v>9</v>
      </c>
      <c r="N2" s="665" t="s">
        <v>105</v>
      </c>
      <c r="O2" s="665" t="s">
        <v>67</v>
      </c>
    </row>
    <row r="3" spans="1:15" x14ac:dyDescent="0.25">
      <c r="A3" s="741"/>
      <c r="B3" s="741"/>
      <c r="C3" s="666"/>
      <c r="D3" s="666"/>
      <c r="E3" s="666"/>
      <c r="F3" s="666"/>
      <c r="G3" s="666"/>
      <c r="H3" s="666"/>
      <c r="I3" s="666"/>
      <c r="J3" s="666"/>
      <c r="K3" s="666"/>
      <c r="L3" s="666"/>
      <c r="M3" s="666"/>
      <c r="N3" s="666"/>
      <c r="O3" s="666"/>
    </row>
    <row r="4" spans="1:15" ht="16.5" x14ac:dyDescent="0.3">
      <c r="A4" s="455">
        <v>1</v>
      </c>
      <c r="B4" s="11">
        <v>45686</v>
      </c>
      <c r="C4" s="3" t="s">
        <v>863</v>
      </c>
      <c r="D4" s="134" t="s">
        <v>27</v>
      </c>
      <c r="E4" s="4">
        <v>45000</v>
      </c>
      <c r="F4" s="4">
        <v>100</v>
      </c>
      <c r="G4" s="5">
        <v>630</v>
      </c>
      <c r="H4" s="4">
        <f>E4-F4</f>
        <v>44900</v>
      </c>
      <c r="I4" s="5">
        <f>H4*G4</f>
        <v>28287000</v>
      </c>
      <c r="J4" s="5">
        <v>28287000</v>
      </c>
      <c r="K4" s="5">
        <f>I4-J4</f>
        <v>0</v>
      </c>
      <c r="L4" s="354" t="s">
        <v>260</v>
      </c>
      <c r="M4" s="442">
        <v>45693</v>
      </c>
      <c r="N4" s="15">
        <v>18000000</v>
      </c>
      <c r="O4" s="10" t="s">
        <v>896</v>
      </c>
    </row>
    <row r="5" spans="1:15" ht="16.5" x14ac:dyDescent="0.3">
      <c r="A5" s="455">
        <f>A4+1</f>
        <v>2</v>
      </c>
      <c r="B5" s="11">
        <v>45699</v>
      </c>
      <c r="C5" s="3" t="s">
        <v>911</v>
      </c>
      <c r="D5" s="134" t="s">
        <v>27</v>
      </c>
      <c r="E5" s="4">
        <v>45000</v>
      </c>
      <c r="F5" s="4">
        <v>100</v>
      </c>
      <c r="G5" s="5">
        <v>630</v>
      </c>
      <c r="H5" s="4">
        <f>E5-F5</f>
        <v>44900</v>
      </c>
      <c r="I5" s="5">
        <f>H5*G5</f>
        <v>28287000</v>
      </c>
      <c r="J5" s="5">
        <v>28287000</v>
      </c>
      <c r="K5" s="5">
        <f>I5-J5</f>
        <v>0</v>
      </c>
      <c r="L5" s="354" t="s">
        <v>260</v>
      </c>
      <c r="M5" s="442">
        <v>45693</v>
      </c>
      <c r="N5" s="15">
        <v>2000000</v>
      </c>
      <c r="O5" s="10" t="s">
        <v>485</v>
      </c>
    </row>
    <row r="6" spans="1:15" ht="16.5" x14ac:dyDescent="0.3">
      <c r="A6" s="455">
        <f t="shared" ref="A6:A13" si="0">A5+1</f>
        <v>3</v>
      </c>
      <c r="B6" s="11">
        <v>45700</v>
      </c>
      <c r="C6" s="3" t="s">
        <v>923</v>
      </c>
      <c r="D6" s="6" t="s">
        <v>25</v>
      </c>
      <c r="E6" s="4">
        <v>45000</v>
      </c>
      <c r="F6" s="4"/>
      <c r="G6" s="5">
        <v>610</v>
      </c>
      <c r="H6" s="4">
        <f>E6-F6</f>
        <v>45000</v>
      </c>
      <c r="I6" s="5">
        <f>H6*G6</f>
        <v>27450000</v>
      </c>
      <c r="J6" s="5">
        <v>27450000</v>
      </c>
      <c r="K6" s="5">
        <f>I6-J6</f>
        <v>0</v>
      </c>
      <c r="L6" s="354" t="s">
        <v>260</v>
      </c>
      <c r="M6" s="442">
        <v>45699</v>
      </c>
      <c r="N6" s="15">
        <v>8287000</v>
      </c>
      <c r="O6" s="10"/>
    </row>
    <row r="7" spans="1:15" ht="16.5" x14ac:dyDescent="0.3">
      <c r="A7" s="455">
        <f t="shared" si="0"/>
        <v>4</v>
      </c>
      <c r="B7" s="11">
        <v>45764</v>
      </c>
      <c r="C7" s="3" t="s">
        <v>1240</v>
      </c>
      <c r="D7" s="6" t="s">
        <v>25</v>
      </c>
      <c r="E7" s="4">
        <v>45000</v>
      </c>
      <c r="F7" s="4">
        <v>320</v>
      </c>
      <c r="G7" s="5">
        <v>630</v>
      </c>
      <c r="H7" s="4">
        <f>E7-F7</f>
        <v>44680</v>
      </c>
      <c r="I7" s="5">
        <f>H7*G7</f>
        <v>28148400</v>
      </c>
      <c r="J7" s="5">
        <v>18000000</v>
      </c>
      <c r="K7" s="5">
        <f>I7-J7</f>
        <v>10148400</v>
      </c>
      <c r="L7" s="632" t="s">
        <v>122</v>
      </c>
      <c r="M7" s="442">
        <v>45707</v>
      </c>
      <c r="N7" s="15">
        <v>27000000</v>
      </c>
      <c r="O7" s="10" t="s">
        <v>896</v>
      </c>
    </row>
    <row r="8" spans="1:15" ht="16.5" x14ac:dyDescent="0.3">
      <c r="A8" s="455">
        <f t="shared" si="0"/>
        <v>5</v>
      </c>
      <c r="B8" s="265"/>
      <c r="C8" s="3"/>
      <c r="D8" s="134"/>
      <c r="E8" s="4"/>
      <c r="F8" s="4"/>
      <c r="G8" s="5"/>
      <c r="H8" s="4"/>
      <c r="I8" s="5"/>
      <c r="J8" s="5"/>
      <c r="K8" s="5"/>
      <c r="L8" s="80"/>
      <c r="M8" s="11">
        <v>45715</v>
      </c>
      <c r="N8" s="15">
        <v>18000000</v>
      </c>
      <c r="O8" s="10" t="s">
        <v>1000</v>
      </c>
    </row>
    <row r="9" spans="1:15" ht="16.5" x14ac:dyDescent="0.3">
      <c r="A9" s="455">
        <f t="shared" si="0"/>
        <v>6</v>
      </c>
      <c r="B9" s="265"/>
      <c r="C9" s="3"/>
      <c r="D9" s="134"/>
      <c r="E9" s="4"/>
      <c r="F9" s="4"/>
      <c r="G9" s="5"/>
      <c r="H9" s="4"/>
      <c r="I9" s="5"/>
      <c r="J9" s="5"/>
      <c r="K9" s="5"/>
      <c r="L9" s="80"/>
      <c r="M9" s="11">
        <v>45721</v>
      </c>
      <c r="N9" s="15">
        <v>10000000</v>
      </c>
      <c r="O9" s="10" t="s">
        <v>485</v>
      </c>
    </row>
    <row r="10" spans="1:15" ht="16.5" x14ac:dyDescent="0.3">
      <c r="A10" s="455">
        <f t="shared" si="0"/>
        <v>7</v>
      </c>
      <c r="B10" s="45"/>
      <c r="C10" s="3"/>
      <c r="D10" s="134"/>
      <c r="E10" s="4"/>
      <c r="F10" s="4"/>
      <c r="G10" s="5"/>
      <c r="H10" s="4"/>
      <c r="I10" s="5"/>
      <c r="J10" s="5"/>
      <c r="K10" s="5"/>
      <c r="L10" s="80"/>
      <c r="M10" s="11">
        <v>45770</v>
      </c>
      <c r="N10" s="15">
        <v>5000000</v>
      </c>
      <c r="O10" s="10" t="s">
        <v>485</v>
      </c>
    </row>
    <row r="11" spans="1:15" ht="16.5" x14ac:dyDescent="0.3">
      <c r="A11" s="455">
        <f t="shared" si="0"/>
        <v>8</v>
      </c>
      <c r="B11" s="265"/>
      <c r="C11" s="3"/>
      <c r="D11" s="6"/>
      <c r="E11" s="4"/>
      <c r="F11" s="4"/>
      <c r="G11" s="4"/>
      <c r="H11" s="5"/>
      <c r="I11" s="5"/>
      <c r="J11" s="5"/>
      <c r="K11" s="5"/>
      <c r="L11" s="80"/>
      <c r="M11" s="11">
        <v>45770</v>
      </c>
      <c r="N11" s="15">
        <v>5000000</v>
      </c>
      <c r="O11" s="10" t="s">
        <v>485</v>
      </c>
    </row>
    <row r="12" spans="1:15" ht="16.5" x14ac:dyDescent="0.3">
      <c r="A12" s="455">
        <f t="shared" si="0"/>
        <v>9</v>
      </c>
      <c r="B12" s="265"/>
      <c r="C12" s="3"/>
      <c r="D12" s="6"/>
      <c r="E12" s="4"/>
      <c r="F12" s="4"/>
      <c r="G12" s="4"/>
      <c r="H12" s="5"/>
      <c r="I12" s="5"/>
      <c r="J12" s="5"/>
      <c r="K12" s="5"/>
      <c r="L12" s="80"/>
      <c r="M12" s="11">
        <v>45771</v>
      </c>
      <c r="N12" s="15">
        <v>4000000</v>
      </c>
      <c r="O12" s="10" t="s">
        <v>504</v>
      </c>
    </row>
    <row r="13" spans="1:15" ht="16.5" x14ac:dyDescent="0.3">
      <c r="A13" s="455">
        <f t="shared" si="0"/>
        <v>10</v>
      </c>
      <c r="B13" s="265"/>
      <c r="C13" s="3"/>
      <c r="D13" s="7"/>
      <c r="E13" s="4"/>
      <c r="F13" s="4"/>
      <c r="G13" s="4"/>
      <c r="H13" s="5"/>
      <c r="I13" s="5"/>
      <c r="J13" s="5"/>
      <c r="K13" s="5"/>
      <c r="L13" s="80"/>
      <c r="M13" s="11">
        <v>45771</v>
      </c>
      <c r="N13" s="15">
        <v>4000000</v>
      </c>
      <c r="O13" s="10" t="s">
        <v>485</v>
      </c>
    </row>
    <row r="15" spans="1:15" ht="15" customHeight="1" x14ac:dyDescent="0.25"/>
    <row r="16" spans="1:15" ht="15" customHeight="1" x14ac:dyDescent="0.25"/>
    <row r="17" spans="9:12" x14ac:dyDescent="0.25">
      <c r="I17" s="799" t="s">
        <v>55</v>
      </c>
      <c r="J17" s="668">
        <f>SUM(I4:I13)</f>
        <v>112172400</v>
      </c>
      <c r="K17" s="668"/>
      <c r="L17" s="668"/>
    </row>
    <row r="18" spans="9:12" ht="15" customHeight="1" x14ac:dyDescent="0.25">
      <c r="I18" s="799"/>
      <c r="J18" s="668"/>
      <c r="K18" s="668"/>
      <c r="L18" s="668"/>
    </row>
    <row r="19" spans="9:12" ht="15" customHeight="1" x14ac:dyDescent="0.25"/>
    <row r="20" spans="9:12" x14ac:dyDescent="0.25">
      <c r="I20" s="799" t="s">
        <v>66</v>
      </c>
      <c r="J20" s="668">
        <f>SUM(J4:J13)</f>
        <v>102024000</v>
      </c>
      <c r="K20" s="668"/>
      <c r="L20" s="668" t="e">
        <f>L4+L5</f>
        <v>#VALUE!</v>
      </c>
    </row>
    <row r="21" spans="9:12" ht="15" customHeight="1" x14ac:dyDescent="0.25">
      <c r="I21" s="799"/>
      <c r="J21" s="668"/>
      <c r="K21" s="668"/>
      <c r="L21" s="668"/>
    </row>
    <row r="22" spans="9:12" ht="15" customHeight="1" x14ac:dyDescent="0.25"/>
    <row r="23" spans="9:12" x14ac:dyDescent="0.25">
      <c r="I23" s="799" t="s">
        <v>71</v>
      </c>
      <c r="J23" s="668">
        <f>J17-J20</f>
        <v>10148400</v>
      </c>
      <c r="K23" s="668"/>
      <c r="L23" s="668" t="e">
        <f>J17-L20</f>
        <v>#VALUE!</v>
      </c>
    </row>
    <row r="24" spans="9:12" x14ac:dyDescent="0.25">
      <c r="I24" s="799"/>
      <c r="J24" s="668"/>
      <c r="K24" s="668"/>
      <c r="L24" s="668"/>
    </row>
  </sheetData>
  <mergeCells count="21">
    <mergeCell ref="O2:O3"/>
    <mergeCell ref="A2:A3"/>
    <mergeCell ref="B2:B3"/>
    <mergeCell ref="I23:I24"/>
    <mergeCell ref="J23:L24"/>
    <mergeCell ref="I2:I3"/>
    <mergeCell ref="J2:J3"/>
    <mergeCell ref="K2:K3"/>
    <mergeCell ref="L2:L3"/>
    <mergeCell ref="I17:I18"/>
    <mergeCell ref="J17:L18"/>
    <mergeCell ref="I20:I21"/>
    <mergeCell ref="J20:L21"/>
    <mergeCell ref="M2:M3"/>
    <mergeCell ref="N2:N3"/>
    <mergeCell ref="C2:C3"/>
    <mergeCell ref="D2:D3"/>
    <mergeCell ref="E2:E3"/>
    <mergeCell ref="F2:F3"/>
    <mergeCell ref="G2:G3"/>
    <mergeCell ref="H2:H3"/>
  </mergeCells>
  <pageMargins left="0.7" right="0.7" top="0.75" bottom="0.75" header="0.3" footer="0.3"/>
  <pageSetup scale="55" orientation="landscape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2"/>
  <sheetViews>
    <sheetView topLeftCell="C20" workbookViewId="0">
      <selection activeCell="K47" sqref="K47"/>
    </sheetView>
  </sheetViews>
  <sheetFormatPr baseColWidth="10" defaultRowHeight="15" x14ac:dyDescent="0.25"/>
  <cols>
    <col min="2" max="2" width="26.85546875" bestFit="1" customWidth="1"/>
    <col min="3" max="3" width="11.7109375" bestFit="1" customWidth="1"/>
    <col min="4" max="4" width="8.28515625" bestFit="1" customWidth="1"/>
    <col min="5" max="5" width="10.140625" bestFit="1" customWidth="1"/>
    <col min="6" max="6" width="11.85546875" bestFit="1" customWidth="1"/>
    <col min="7" max="7" width="7.7109375" bestFit="1" customWidth="1"/>
    <col min="8" max="8" width="18.85546875" bestFit="1" customWidth="1"/>
    <col min="9" max="9" width="17.28515625" bestFit="1" customWidth="1"/>
    <col min="10" max="10" width="13.5703125" bestFit="1" customWidth="1"/>
    <col min="11" max="11" width="19.28515625" bestFit="1" customWidth="1"/>
    <col min="12" max="12" width="7.42578125" bestFit="1" customWidth="1"/>
    <col min="13" max="13" width="10.7109375" bestFit="1" customWidth="1"/>
    <col min="14" max="14" width="14.5703125" bestFit="1" customWidth="1"/>
    <col min="15" max="15" width="25.28515625" customWidth="1"/>
  </cols>
  <sheetData>
    <row r="1" spans="1:15" x14ac:dyDescent="0.25">
      <c r="A1" s="741" t="s">
        <v>281</v>
      </c>
      <c r="B1" s="741" t="s">
        <v>0</v>
      </c>
      <c r="C1" s="741" t="s">
        <v>9</v>
      </c>
      <c r="D1" s="741" t="s">
        <v>1</v>
      </c>
      <c r="E1" s="741" t="s">
        <v>2</v>
      </c>
      <c r="F1" s="741" t="s">
        <v>3</v>
      </c>
      <c r="G1" s="741" t="s">
        <v>5</v>
      </c>
      <c r="H1" s="741" t="s">
        <v>4</v>
      </c>
      <c r="I1" s="741" t="s">
        <v>6</v>
      </c>
      <c r="J1" s="741" t="s">
        <v>7</v>
      </c>
      <c r="K1" s="741" t="s">
        <v>71</v>
      </c>
      <c r="L1" s="741" t="s">
        <v>33</v>
      </c>
      <c r="M1" s="741" t="s">
        <v>9</v>
      </c>
      <c r="N1" s="741" t="s">
        <v>105</v>
      </c>
      <c r="O1" s="741" t="s">
        <v>360</v>
      </c>
    </row>
    <row r="2" spans="1:15" x14ac:dyDescent="0.25">
      <c r="A2" s="741"/>
      <c r="B2" s="741"/>
      <c r="C2" s="741"/>
      <c r="D2" s="741"/>
      <c r="E2" s="741"/>
      <c r="F2" s="741"/>
      <c r="G2" s="741"/>
      <c r="H2" s="741"/>
      <c r="I2" s="741"/>
      <c r="J2" s="741"/>
      <c r="K2" s="741"/>
      <c r="L2" s="741"/>
      <c r="M2" s="741"/>
      <c r="N2" s="741"/>
      <c r="O2" s="741"/>
    </row>
    <row r="3" spans="1:15" ht="16.5" x14ac:dyDescent="0.3">
      <c r="A3" s="537">
        <v>1</v>
      </c>
      <c r="B3" s="3" t="s">
        <v>1132</v>
      </c>
      <c r="C3" s="210">
        <v>45738</v>
      </c>
      <c r="D3" s="134" t="s">
        <v>27</v>
      </c>
      <c r="E3" s="4">
        <v>45000</v>
      </c>
      <c r="F3" s="4">
        <v>100</v>
      </c>
      <c r="G3" s="5">
        <v>620</v>
      </c>
      <c r="H3" s="4">
        <f t="shared" ref="H3:H29" si="0">E3-F3</f>
        <v>44900</v>
      </c>
      <c r="I3" s="5">
        <f t="shared" ref="I3:I24" si="1">G3*H3</f>
        <v>27838000</v>
      </c>
      <c r="J3" s="5">
        <v>27838000</v>
      </c>
      <c r="K3" s="5">
        <f t="shared" ref="K3:K29" si="2">I3-J3</f>
        <v>0</v>
      </c>
      <c r="L3" s="354" t="s">
        <v>260</v>
      </c>
      <c r="M3" s="438">
        <v>45744</v>
      </c>
      <c r="N3" s="5">
        <v>100000000</v>
      </c>
      <c r="O3" s="10" t="s">
        <v>482</v>
      </c>
    </row>
    <row r="4" spans="1:15" ht="16.5" x14ac:dyDescent="0.3">
      <c r="A4" s="537">
        <f>A3+1</f>
        <v>2</v>
      </c>
      <c r="B4" s="3" t="s">
        <v>1133</v>
      </c>
      <c r="C4" s="210">
        <v>45738</v>
      </c>
      <c r="D4" s="134" t="s">
        <v>27</v>
      </c>
      <c r="E4" s="4">
        <v>45000</v>
      </c>
      <c r="F4" s="4">
        <v>100</v>
      </c>
      <c r="G4" s="5">
        <v>620</v>
      </c>
      <c r="H4" s="4">
        <f t="shared" si="0"/>
        <v>44900</v>
      </c>
      <c r="I4" s="5">
        <f t="shared" si="1"/>
        <v>27838000</v>
      </c>
      <c r="J4" s="5">
        <v>27838000</v>
      </c>
      <c r="K4" s="5">
        <f t="shared" si="2"/>
        <v>0</v>
      </c>
      <c r="L4" s="354" t="s">
        <v>260</v>
      </c>
      <c r="M4" s="438">
        <v>45755</v>
      </c>
      <c r="N4" s="5">
        <v>60000000</v>
      </c>
      <c r="O4" s="10" t="s">
        <v>481</v>
      </c>
    </row>
    <row r="5" spans="1:15" ht="16.5" x14ac:dyDescent="0.3">
      <c r="A5" s="582">
        <f t="shared" ref="A5:A30" si="3">A4+1</f>
        <v>3</v>
      </c>
      <c r="B5" s="3" t="s">
        <v>411</v>
      </c>
      <c r="C5" s="210">
        <v>45750</v>
      </c>
      <c r="D5" s="134" t="s">
        <v>27</v>
      </c>
      <c r="E5" s="4">
        <v>45000</v>
      </c>
      <c r="F5" s="4">
        <v>100</v>
      </c>
      <c r="G5" s="5">
        <v>620</v>
      </c>
      <c r="H5" s="4">
        <f t="shared" si="0"/>
        <v>44900</v>
      </c>
      <c r="I5" s="5">
        <f t="shared" si="1"/>
        <v>27838000</v>
      </c>
      <c r="J5" s="5">
        <v>27838000</v>
      </c>
      <c r="K5" s="5">
        <f t="shared" si="2"/>
        <v>0</v>
      </c>
      <c r="L5" s="354" t="s">
        <v>260</v>
      </c>
      <c r="M5" s="438">
        <v>45751</v>
      </c>
      <c r="N5" s="5">
        <v>50000000</v>
      </c>
      <c r="O5" s="10" t="s">
        <v>481</v>
      </c>
    </row>
    <row r="6" spans="1:15" ht="16.5" x14ac:dyDescent="0.3">
      <c r="A6" s="582">
        <f t="shared" si="3"/>
        <v>4</v>
      </c>
      <c r="B6" s="3" t="s">
        <v>466</v>
      </c>
      <c r="C6" s="210">
        <v>45738</v>
      </c>
      <c r="D6" s="6" t="s">
        <v>25</v>
      </c>
      <c r="E6" s="4">
        <v>45000</v>
      </c>
      <c r="F6" s="537">
        <v>100</v>
      </c>
      <c r="G6" s="5">
        <v>630</v>
      </c>
      <c r="H6" s="4">
        <f t="shared" si="0"/>
        <v>44900</v>
      </c>
      <c r="I6" s="5">
        <f t="shared" si="1"/>
        <v>28287000</v>
      </c>
      <c r="J6" s="5">
        <v>28287000</v>
      </c>
      <c r="K6" s="5">
        <f t="shared" si="2"/>
        <v>0</v>
      </c>
      <c r="L6" s="354" t="s">
        <v>260</v>
      </c>
      <c r="M6" s="438">
        <v>45755</v>
      </c>
      <c r="N6" s="5">
        <v>40000000</v>
      </c>
      <c r="O6" s="10" t="s">
        <v>917</v>
      </c>
    </row>
    <row r="7" spans="1:15" ht="16.5" x14ac:dyDescent="0.3">
      <c r="A7" s="582">
        <f t="shared" si="3"/>
        <v>5</v>
      </c>
      <c r="B7" s="3" t="s">
        <v>467</v>
      </c>
      <c r="C7" s="210">
        <v>45738</v>
      </c>
      <c r="D7" s="6" t="s">
        <v>25</v>
      </c>
      <c r="E7" s="4">
        <v>45000</v>
      </c>
      <c r="F7" s="537">
        <v>100</v>
      </c>
      <c r="G7" s="5">
        <v>630</v>
      </c>
      <c r="H7" s="4">
        <f t="shared" si="0"/>
        <v>44900</v>
      </c>
      <c r="I7" s="5">
        <f t="shared" si="1"/>
        <v>28287000</v>
      </c>
      <c r="J7" s="5">
        <v>28287000</v>
      </c>
      <c r="K7" s="5">
        <f t="shared" si="2"/>
        <v>0</v>
      </c>
      <c r="L7" s="354" t="s">
        <v>260</v>
      </c>
      <c r="M7" s="438">
        <v>45764</v>
      </c>
      <c r="N7" s="5">
        <v>1300000</v>
      </c>
      <c r="O7" s="10" t="s">
        <v>1247</v>
      </c>
    </row>
    <row r="8" spans="1:15" ht="16.5" x14ac:dyDescent="0.3">
      <c r="A8" s="582">
        <f t="shared" si="3"/>
        <v>6</v>
      </c>
      <c r="B8" s="3" t="s">
        <v>1149</v>
      </c>
      <c r="C8" s="210">
        <v>45742</v>
      </c>
      <c r="D8" s="6" t="s">
        <v>25</v>
      </c>
      <c r="E8" s="4">
        <v>45000</v>
      </c>
      <c r="F8" s="551">
        <v>100</v>
      </c>
      <c r="G8" s="5">
        <v>630</v>
      </c>
      <c r="H8" s="4">
        <f t="shared" si="0"/>
        <v>44900</v>
      </c>
      <c r="I8" s="5">
        <f t="shared" si="1"/>
        <v>28287000</v>
      </c>
      <c r="J8" s="5">
        <v>28287000</v>
      </c>
      <c r="K8" s="5">
        <f t="shared" si="2"/>
        <v>0</v>
      </c>
      <c r="L8" s="354" t="s">
        <v>260</v>
      </c>
      <c r="M8" s="438">
        <v>45765</v>
      </c>
      <c r="N8" s="5">
        <v>8100000</v>
      </c>
      <c r="O8" s="10" t="s">
        <v>1248</v>
      </c>
    </row>
    <row r="9" spans="1:15" ht="16.5" x14ac:dyDescent="0.3">
      <c r="A9" s="582">
        <f t="shared" si="3"/>
        <v>7</v>
      </c>
      <c r="B9" s="3" t="s">
        <v>1151</v>
      </c>
      <c r="C9" s="210">
        <v>45742</v>
      </c>
      <c r="D9" s="6" t="s">
        <v>25</v>
      </c>
      <c r="E9" s="4">
        <v>45000</v>
      </c>
      <c r="F9" s="551">
        <v>100</v>
      </c>
      <c r="G9" s="5">
        <v>630</v>
      </c>
      <c r="H9" s="4">
        <f t="shared" si="0"/>
        <v>44900</v>
      </c>
      <c r="I9" s="5">
        <f t="shared" si="1"/>
        <v>28287000</v>
      </c>
      <c r="J9" s="5">
        <v>28287000</v>
      </c>
      <c r="K9" s="5">
        <f t="shared" si="2"/>
        <v>0</v>
      </c>
      <c r="L9" s="354" t="s">
        <v>260</v>
      </c>
      <c r="M9" s="438">
        <v>45765</v>
      </c>
      <c r="N9" s="277">
        <v>100000000</v>
      </c>
      <c r="O9" s="10" t="s">
        <v>481</v>
      </c>
    </row>
    <row r="10" spans="1:15" ht="16.5" x14ac:dyDescent="0.3">
      <c r="A10" s="582">
        <f t="shared" si="3"/>
        <v>8</v>
      </c>
      <c r="B10" s="3" t="s">
        <v>1152</v>
      </c>
      <c r="C10" s="210">
        <v>45742</v>
      </c>
      <c r="D10" s="6" t="s">
        <v>25</v>
      </c>
      <c r="E10" s="4">
        <v>45000</v>
      </c>
      <c r="F10" s="551">
        <v>100</v>
      </c>
      <c r="G10" s="5">
        <v>630</v>
      </c>
      <c r="H10" s="4">
        <f t="shared" si="0"/>
        <v>44900</v>
      </c>
      <c r="I10" s="5">
        <f t="shared" si="1"/>
        <v>28287000</v>
      </c>
      <c r="J10" s="5">
        <v>28287000</v>
      </c>
      <c r="K10" s="5">
        <f t="shared" si="2"/>
        <v>0</v>
      </c>
      <c r="L10" s="354" t="s">
        <v>260</v>
      </c>
      <c r="M10" s="438">
        <v>45765</v>
      </c>
      <c r="N10" s="277">
        <v>100000000</v>
      </c>
      <c r="O10" s="10" t="s">
        <v>481</v>
      </c>
    </row>
    <row r="11" spans="1:15" ht="16.5" x14ac:dyDescent="0.3">
      <c r="A11" s="582">
        <f t="shared" si="3"/>
        <v>9</v>
      </c>
      <c r="B11" s="3" t="s">
        <v>850</v>
      </c>
      <c r="C11" s="210">
        <v>45742</v>
      </c>
      <c r="D11" s="6" t="s">
        <v>25</v>
      </c>
      <c r="E11" s="4">
        <v>45000</v>
      </c>
      <c r="F11" s="551">
        <v>100</v>
      </c>
      <c r="G11" s="5">
        <v>630</v>
      </c>
      <c r="H11" s="4">
        <f t="shared" si="0"/>
        <v>44900</v>
      </c>
      <c r="I11" s="5">
        <f t="shared" si="1"/>
        <v>28287000</v>
      </c>
      <c r="J11" s="5">
        <v>28287000</v>
      </c>
      <c r="K11" s="5">
        <f t="shared" si="2"/>
        <v>0</v>
      </c>
      <c r="L11" s="354" t="s">
        <v>260</v>
      </c>
      <c r="M11" s="438">
        <v>45765</v>
      </c>
      <c r="N11" s="277">
        <v>100000000</v>
      </c>
      <c r="O11" s="10" t="s">
        <v>482</v>
      </c>
    </row>
    <row r="12" spans="1:15" ht="16.5" x14ac:dyDescent="0.3">
      <c r="A12" s="582">
        <f t="shared" si="3"/>
        <v>10</v>
      </c>
      <c r="B12" s="3" t="s">
        <v>169</v>
      </c>
      <c r="C12" s="210">
        <v>45744</v>
      </c>
      <c r="D12" s="6" t="s">
        <v>25</v>
      </c>
      <c r="E12" s="4">
        <v>45000</v>
      </c>
      <c r="F12" s="558"/>
      <c r="G12" s="5">
        <v>630</v>
      </c>
      <c r="H12" s="4">
        <f t="shared" si="0"/>
        <v>45000</v>
      </c>
      <c r="I12" s="5">
        <f t="shared" si="1"/>
        <v>28350000</v>
      </c>
      <c r="J12" s="5">
        <v>28350000</v>
      </c>
      <c r="K12" s="5">
        <f t="shared" si="2"/>
        <v>0</v>
      </c>
      <c r="L12" s="354" t="s">
        <v>260</v>
      </c>
      <c r="M12" s="438">
        <v>45765</v>
      </c>
      <c r="N12" s="277">
        <v>25000000</v>
      </c>
      <c r="O12" s="10" t="s">
        <v>917</v>
      </c>
    </row>
    <row r="13" spans="1:15" ht="16.5" x14ac:dyDescent="0.3">
      <c r="A13" s="582">
        <f t="shared" si="3"/>
        <v>11</v>
      </c>
      <c r="B13" s="3" t="s">
        <v>798</v>
      </c>
      <c r="C13" s="210">
        <v>45744</v>
      </c>
      <c r="D13" s="6" t="s">
        <v>25</v>
      </c>
      <c r="E13" s="4">
        <v>52500</v>
      </c>
      <c r="F13" s="558"/>
      <c r="G13" s="5">
        <v>630</v>
      </c>
      <c r="H13" s="4">
        <f t="shared" si="0"/>
        <v>52500</v>
      </c>
      <c r="I13" s="5">
        <f t="shared" si="1"/>
        <v>33075000</v>
      </c>
      <c r="J13" s="5">
        <v>33075000</v>
      </c>
      <c r="K13" s="5">
        <f t="shared" si="2"/>
        <v>0</v>
      </c>
      <c r="L13" s="354" t="s">
        <v>260</v>
      </c>
      <c r="M13" s="438">
        <v>45772</v>
      </c>
      <c r="N13" s="277">
        <v>27450000</v>
      </c>
      <c r="O13" s="10" t="s">
        <v>917</v>
      </c>
    </row>
    <row r="14" spans="1:15" ht="16.5" x14ac:dyDescent="0.3">
      <c r="A14" s="582">
        <f t="shared" si="3"/>
        <v>12</v>
      </c>
      <c r="B14" s="3" t="s">
        <v>954</v>
      </c>
      <c r="C14" s="210">
        <v>45744</v>
      </c>
      <c r="D14" s="6" t="s">
        <v>25</v>
      </c>
      <c r="E14" s="4">
        <v>45000</v>
      </c>
      <c r="F14" s="558"/>
      <c r="G14" s="5">
        <v>630</v>
      </c>
      <c r="H14" s="4">
        <f t="shared" si="0"/>
        <v>45000</v>
      </c>
      <c r="I14" s="5">
        <f t="shared" si="1"/>
        <v>28350000</v>
      </c>
      <c r="J14" s="5">
        <v>28350000</v>
      </c>
      <c r="K14" s="5">
        <f t="shared" si="2"/>
        <v>0</v>
      </c>
      <c r="L14" s="354" t="s">
        <v>260</v>
      </c>
      <c r="M14" s="438">
        <v>45772</v>
      </c>
      <c r="N14" s="277">
        <v>100000000</v>
      </c>
      <c r="O14" s="10"/>
    </row>
    <row r="15" spans="1:15" ht="16.5" x14ac:dyDescent="0.3">
      <c r="A15" s="582">
        <f t="shared" si="3"/>
        <v>13</v>
      </c>
      <c r="B15" s="3" t="s">
        <v>1156</v>
      </c>
      <c r="C15" s="210">
        <v>45744</v>
      </c>
      <c r="D15" s="6" t="s">
        <v>25</v>
      </c>
      <c r="E15" s="4">
        <v>45000</v>
      </c>
      <c r="F15" s="558"/>
      <c r="G15" s="5">
        <v>630</v>
      </c>
      <c r="H15" s="4">
        <f t="shared" si="0"/>
        <v>45000</v>
      </c>
      <c r="I15" s="5">
        <f t="shared" si="1"/>
        <v>28350000</v>
      </c>
      <c r="J15" s="5">
        <v>28350000</v>
      </c>
      <c r="K15" s="5">
        <f t="shared" si="2"/>
        <v>0</v>
      </c>
      <c r="L15" s="354" t="s">
        <v>260</v>
      </c>
      <c r="M15" s="10"/>
      <c r="N15" s="10"/>
      <c r="O15" s="10"/>
    </row>
    <row r="16" spans="1:15" ht="16.5" x14ac:dyDescent="0.3">
      <c r="A16" s="582">
        <f t="shared" si="3"/>
        <v>14</v>
      </c>
      <c r="B16" s="3" t="s">
        <v>1157</v>
      </c>
      <c r="C16" s="210">
        <v>45744</v>
      </c>
      <c r="D16" s="6" t="s">
        <v>25</v>
      </c>
      <c r="E16" s="4">
        <v>45000</v>
      </c>
      <c r="F16" s="558"/>
      <c r="G16" s="5">
        <v>630</v>
      </c>
      <c r="H16" s="4">
        <f t="shared" si="0"/>
        <v>45000</v>
      </c>
      <c r="I16" s="5">
        <f t="shared" si="1"/>
        <v>28350000</v>
      </c>
      <c r="J16" s="5">
        <v>28350000</v>
      </c>
      <c r="K16" s="5">
        <f t="shared" si="2"/>
        <v>0</v>
      </c>
      <c r="L16" s="354" t="s">
        <v>260</v>
      </c>
      <c r="M16" s="10"/>
      <c r="N16" s="10"/>
      <c r="O16" s="10"/>
    </row>
    <row r="17" spans="1:15" ht="16.5" x14ac:dyDescent="0.3">
      <c r="A17" s="582">
        <f t="shared" si="3"/>
        <v>15</v>
      </c>
      <c r="B17" s="3" t="s">
        <v>1166</v>
      </c>
      <c r="C17" s="210">
        <v>45748</v>
      </c>
      <c r="D17" s="6" t="s">
        <v>25</v>
      </c>
      <c r="E17" s="4">
        <v>45000</v>
      </c>
      <c r="F17" s="562"/>
      <c r="G17" s="5">
        <v>620</v>
      </c>
      <c r="H17" s="4">
        <f t="shared" si="0"/>
        <v>45000</v>
      </c>
      <c r="I17" s="5">
        <f t="shared" si="1"/>
        <v>27900000</v>
      </c>
      <c r="J17" s="5">
        <v>27900000</v>
      </c>
      <c r="K17" s="5">
        <f t="shared" si="2"/>
        <v>0</v>
      </c>
      <c r="L17" s="354" t="s">
        <v>260</v>
      </c>
      <c r="M17" s="10"/>
      <c r="N17" s="10"/>
      <c r="O17" s="10"/>
    </row>
    <row r="18" spans="1:15" ht="16.5" x14ac:dyDescent="0.3">
      <c r="A18" s="582">
        <f t="shared" si="3"/>
        <v>16</v>
      </c>
      <c r="B18" s="3" t="s">
        <v>1168</v>
      </c>
      <c r="C18" s="210">
        <v>45749</v>
      </c>
      <c r="D18" s="6" t="s">
        <v>25</v>
      </c>
      <c r="E18" s="4">
        <v>45000</v>
      </c>
      <c r="F18" s="562">
        <v>250</v>
      </c>
      <c r="G18" s="5">
        <v>620</v>
      </c>
      <c r="H18" s="4">
        <f t="shared" si="0"/>
        <v>44750</v>
      </c>
      <c r="I18" s="5">
        <f t="shared" si="1"/>
        <v>27745000</v>
      </c>
      <c r="J18" s="5">
        <v>27745000</v>
      </c>
      <c r="K18" s="5">
        <f t="shared" si="2"/>
        <v>0</v>
      </c>
      <c r="L18" s="354" t="s">
        <v>260</v>
      </c>
      <c r="M18" s="10"/>
      <c r="N18" s="10"/>
      <c r="O18" s="10"/>
    </row>
    <row r="19" spans="1:15" ht="16.5" x14ac:dyDescent="0.3">
      <c r="A19" s="582">
        <f t="shared" si="3"/>
        <v>17</v>
      </c>
      <c r="B19" s="3" t="s">
        <v>1178</v>
      </c>
      <c r="C19" s="210">
        <v>45752</v>
      </c>
      <c r="D19" s="6" t="s">
        <v>25</v>
      </c>
      <c r="E19" s="4">
        <v>45000</v>
      </c>
      <c r="F19" s="562">
        <v>250</v>
      </c>
      <c r="G19" s="5">
        <v>620</v>
      </c>
      <c r="H19" s="4">
        <f t="shared" si="0"/>
        <v>44750</v>
      </c>
      <c r="I19" s="5">
        <f t="shared" si="1"/>
        <v>27745000</v>
      </c>
      <c r="J19" s="5">
        <v>27745000</v>
      </c>
      <c r="K19" s="5">
        <f t="shared" si="2"/>
        <v>0</v>
      </c>
      <c r="L19" s="354" t="s">
        <v>260</v>
      </c>
      <c r="M19" s="10"/>
      <c r="N19" s="10"/>
      <c r="O19" s="10"/>
    </row>
    <row r="20" spans="1:15" ht="16.5" x14ac:dyDescent="0.3">
      <c r="A20" s="582">
        <f t="shared" si="3"/>
        <v>18</v>
      </c>
      <c r="B20" s="3" t="s">
        <v>1183</v>
      </c>
      <c r="C20" s="210">
        <v>45752</v>
      </c>
      <c r="D20" s="6" t="s">
        <v>25</v>
      </c>
      <c r="E20" s="4">
        <v>45000</v>
      </c>
      <c r="F20" s="562">
        <v>300</v>
      </c>
      <c r="G20" s="5">
        <v>620</v>
      </c>
      <c r="H20" s="4">
        <f t="shared" si="0"/>
        <v>44700</v>
      </c>
      <c r="I20" s="5">
        <f t="shared" si="1"/>
        <v>27714000</v>
      </c>
      <c r="J20" s="5">
        <v>27714000</v>
      </c>
      <c r="K20" s="5">
        <f t="shared" si="2"/>
        <v>0</v>
      </c>
      <c r="L20" s="354" t="s">
        <v>260</v>
      </c>
      <c r="M20" s="10"/>
      <c r="N20" s="10"/>
      <c r="O20" s="10"/>
    </row>
    <row r="21" spans="1:15" ht="16.5" x14ac:dyDescent="0.3">
      <c r="A21" s="582">
        <f t="shared" si="3"/>
        <v>19</v>
      </c>
      <c r="B21" s="3" t="s">
        <v>1184</v>
      </c>
      <c r="C21" s="210">
        <v>45752</v>
      </c>
      <c r="D21" s="6" t="s">
        <v>25</v>
      </c>
      <c r="E21" s="4">
        <v>45000</v>
      </c>
      <c r="F21" s="562">
        <v>150</v>
      </c>
      <c r="G21" s="5">
        <v>620</v>
      </c>
      <c r="H21" s="4">
        <f t="shared" si="0"/>
        <v>44850</v>
      </c>
      <c r="I21" s="5">
        <f t="shared" si="1"/>
        <v>27807000</v>
      </c>
      <c r="J21" s="5">
        <v>27807000</v>
      </c>
      <c r="K21" s="5">
        <f t="shared" si="2"/>
        <v>0</v>
      </c>
      <c r="L21" s="354" t="s">
        <v>260</v>
      </c>
      <c r="M21" s="10"/>
      <c r="N21" s="10"/>
      <c r="O21" s="10"/>
    </row>
    <row r="22" spans="1:15" ht="16.5" x14ac:dyDescent="0.3">
      <c r="A22" s="582">
        <f t="shared" si="3"/>
        <v>20</v>
      </c>
      <c r="B22" s="3" t="s">
        <v>996</v>
      </c>
      <c r="C22" s="210">
        <v>45752</v>
      </c>
      <c r="D22" s="6" t="s">
        <v>25</v>
      </c>
      <c r="E22" s="4">
        <v>45000</v>
      </c>
      <c r="F22" s="575">
        <v>100</v>
      </c>
      <c r="G22" s="5">
        <v>620</v>
      </c>
      <c r="H22" s="4">
        <f t="shared" si="0"/>
        <v>44900</v>
      </c>
      <c r="I22" s="5">
        <f t="shared" si="1"/>
        <v>27838000</v>
      </c>
      <c r="J22" s="5">
        <v>27838000</v>
      </c>
      <c r="K22" s="5">
        <f t="shared" si="2"/>
        <v>0</v>
      </c>
      <c r="L22" s="354" t="s">
        <v>260</v>
      </c>
      <c r="M22" s="10"/>
      <c r="N22" s="10"/>
      <c r="O22" s="10"/>
    </row>
    <row r="23" spans="1:15" ht="16.5" x14ac:dyDescent="0.3">
      <c r="A23" s="582">
        <f t="shared" si="3"/>
        <v>21</v>
      </c>
      <c r="B23" s="3" t="s">
        <v>410</v>
      </c>
      <c r="C23" s="210">
        <v>45755</v>
      </c>
      <c r="D23" s="134" t="s">
        <v>27</v>
      </c>
      <c r="E23" s="4">
        <v>45000</v>
      </c>
      <c r="F23" s="582">
        <v>100</v>
      </c>
      <c r="G23" s="5">
        <v>620</v>
      </c>
      <c r="H23" s="4">
        <f t="shared" si="0"/>
        <v>44900</v>
      </c>
      <c r="I23" s="5">
        <f t="shared" si="1"/>
        <v>27838000</v>
      </c>
      <c r="J23" s="5">
        <v>27838000</v>
      </c>
      <c r="K23" s="5">
        <f t="shared" si="2"/>
        <v>0</v>
      </c>
      <c r="L23" s="354" t="s">
        <v>260</v>
      </c>
      <c r="M23" s="10"/>
      <c r="N23" s="10"/>
      <c r="O23" s="10"/>
    </row>
    <row r="24" spans="1:15" ht="16.5" x14ac:dyDescent="0.3">
      <c r="A24" s="582">
        <f t="shared" si="3"/>
        <v>22</v>
      </c>
      <c r="B24" s="3" t="s">
        <v>1198</v>
      </c>
      <c r="C24" s="210">
        <v>45755</v>
      </c>
      <c r="D24" s="6" t="s">
        <v>25</v>
      </c>
      <c r="E24" s="4">
        <v>55000</v>
      </c>
      <c r="F24" s="582">
        <v>295</v>
      </c>
      <c r="G24" s="5">
        <v>620</v>
      </c>
      <c r="H24" s="4">
        <f t="shared" si="0"/>
        <v>54705</v>
      </c>
      <c r="I24" s="5">
        <f t="shared" si="1"/>
        <v>33917100</v>
      </c>
      <c r="J24" s="5">
        <v>33917100</v>
      </c>
      <c r="K24" s="5">
        <f t="shared" si="2"/>
        <v>0</v>
      </c>
      <c r="L24" s="354" t="s">
        <v>260</v>
      </c>
      <c r="M24" s="10"/>
      <c r="N24" s="10"/>
      <c r="O24" s="10"/>
    </row>
    <row r="25" spans="1:15" ht="16.5" x14ac:dyDescent="0.3">
      <c r="A25" s="609">
        <f t="shared" si="3"/>
        <v>23</v>
      </c>
      <c r="B25" s="3" t="s">
        <v>1207</v>
      </c>
      <c r="C25" s="210">
        <v>45760</v>
      </c>
      <c r="D25" s="134" t="s">
        <v>27</v>
      </c>
      <c r="E25" s="4">
        <v>45000</v>
      </c>
      <c r="F25" s="595">
        <v>100</v>
      </c>
      <c r="G25" s="5">
        <v>620</v>
      </c>
      <c r="H25" s="4">
        <f t="shared" si="0"/>
        <v>44900</v>
      </c>
      <c r="I25" s="5">
        <f>G25*H25</f>
        <v>27838000</v>
      </c>
      <c r="J25" s="5">
        <v>27838000</v>
      </c>
      <c r="K25" s="5">
        <f t="shared" si="2"/>
        <v>0</v>
      </c>
      <c r="L25" s="354" t="s">
        <v>260</v>
      </c>
      <c r="M25" s="10"/>
      <c r="N25" s="10"/>
      <c r="O25" s="10"/>
    </row>
    <row r="26" spans="1:15" ht="16.5" x14ac:dyDescent="0.3">
      <c r="A26" s="609">
        <f t="shared" si="3"/>
        <v>24</v>
      </c>
      <c r="B26" s="3" t="s">
        <v>1208</v>
      </c>
      <c r="C26" s="210">
        <v>45760</v>
      </c>
      <c r="D26" s="134" t="s">
        <v>27</v>
      </c>
      <c r="E26" s="4">
        <v>45000</v>
      </c>
      <c r="F26" s="595">
        <v>100</v>
      </c>
      <c r="G26" s="5">
        <v>620</v>
      </c>
      <c r="H26" s="4">
        <f t="shared" si="0"/>
        <v>44900</v>
      </c>
      <c r="I26" s="5">
        <f>G26*H26</f>
        <v>27838000</v>
      </c>
      <c r="J26" s="5">
        <v>27838000</v>
      </c>
      <c r="K26" s="5">
        <f t="shared" si="2"/>
        <v>0</v>
      </c>
      <c r="L26" s="354" t="s">
        <v>260</v>
      </c>
      <c r="M26" s="10"/>
      <c r="N26" s="10"/>
      <c r="O26" s="10"/>
    </row>
    <row r="27" spans="1:15" ht="16.5" x14ac:dyDescent="0.3">
      <c r="A27" s="609">
        <f t="shared" si="3"/>
        <v>25</v>
      </c>
      <c r="B27" s="3" t="s">
        <v>1222</v>
      </c>
      <c r="C27" s="210">
        <v>45761</v>
      </c>
      <c r="D27" s="134" t="s">
        <v>27</v>
      </c>
      <c r="E27" s="4">
        <v>45000</v>
      </c>
      <c r="F27" s="595">
        <v>370</v>
      </c>
      <c r="G27" s="5">
        <v>620</v>
      </c>
      <c r="H27" s="4">
        <f t="shared" si="0"/>
        <v>44630</v>
      </c>
      <c r="I27" s="5">
        <f>G27*H27</f>
        <v>27670600</v>
      </c>
      <c r="J27" s="5">
        <v>27670600</v>
      </c>
      <c r="K27" s="5">
        <f t="shared" si="2"/>
        <v>0</v>
      </c>
      <c r="L27" s="354" t="s">
        <v>260</v>
      </c>
      <c r="M27" s="10"/>
      <c r="N27" s="10"/>
      <c r="O27" s="10"/>
    </row>
    <row r="28" spans="1:15" ht="16.5" x14ac:dyDescent="0.3">
      <c r="A28" s="614">
        <f t="shared" si="3"/>
        <v>26</v>
      </c>
      <c r="B28" s="3" t="s">
        <v>1255</v>
      </c>
      <c r="C28" s="210" t="s">
        <v>1256</v>
      </c>
      <c r="D28" s="6" t="s">
        <v>25</v>
      </c>
      <c r="E28" s="4">
        <v>55000</v>
      </c>
      <c r="F28" s="609"/>
      <c r="G28" s="5">
        <v>630</v>
      </c>
      <c r="H28" s="4">
        <f t="shared" si="0"/>
        <v>55000</v>
      </c>
      <c r="I28" s="5">
        <f>G28*H28</f>
        <v>34650000</v>
      </c>
      <c r="J28" s="5">
        <v>288300</v>
      </c>
      <c r="K28" s="5">
        <f t="shared" si="2"/>
        <v>34361700</v>
      </c>
      <c r="L28" s="70" t="s">
        <v>122</v>
      </c>
      <c r="M28" s="10"/>
      <c r="N28" s="10"/>
      <c r="O28" s="10"/>
    </row>
    <row r="29" spans="1:15" ht="16.5" x14ac:dyDescent="0.3">
      <c r="A29" s="621">
        <f t="shared" si="3"/>
        <v>27</v>
      </c>
      <c r="B29" s="3" t="s">
        <v>1263</v>
      </c>
      <c r="C29" s="210">
        <v>45769</v>
      </c>
      <c r="D29" s="6" t="s">
        <v>25</v>
      </c>
      <c r="E29" s="4">
        <v>45000</v>
      </c>
      <c r="F29" s="621"/>
      <c r="G29" s="5">
        <v>620</v>
      </c>
      <c r="H29" s="4">
        <f t="shared" si="0"/>
        <v>45000</v>
      </c>
      <c r="I29" s="5">
        <f>G29*H29</f>
        <v>27900000</v>
      </c>
      <c r="J29" s="10"/>
      <c r="K29" s="5">
        <f t="shared" si="2"/>
        <v>27900000</v>
      </c>
      <c r="L29" s="10"/>
      <c r="M29" s="10"/>
      <c r="N29" s="10"/>
      <c r="O29" s="10"/>
    </row>
    <row r="30" spans="1:15" ht="16.5" x14ac:dyDescent="0.3">
      <c r="A30" s="621">
        <f t="shared" si="3"/>
        <v>28</v>
      </c>
      <c r="B30" s="3"/>
      <c r="C30" s="210"/>
      <c r="D30" s="6"/>
      <c r="E30" s="4"/>
      <c r="F30" s="621"/>
      <c r="G30" s="5"/>
      <c r="H30" s="4"/>
      <c r="I30" s="5"/>
      <c r="J30" s="10"/>
      <c r="K30" s="5"/>
      <c r="L30" s="10"/>
      <c r="M30" s="10"/>
      <c r="N30" s="10"/>
      <c r="O30" s="10"/>
    </row>
    <row r="32" spans="1:15" x14ac:dyDescent="0.25">
      <c r="K32" s="799" t="s">
        <v>55</v>
      </c>
      <c r="L32" s="668">
        <f>SUM(I3:I29)</f>
        <v>774111700</v>
      </c>
      <c r="M32" s="668"/>
      <c r="N32" s="668"/>
    </row>
    <row r="33" spans="2:14" x14ac:dyDescent="0.25">
      <c r="K33" s="799"/>
      <c r="L33" s="668"/>
      <c r="M33" s="668"/>
      <c r="N33" s="668"/>
    </row>
    <row r="35" spans="2:14" x14ac:dyDescent="0.25">
      <c r="B35" s="20"/>
      <c r="K35" s="799" t="s">
        <v>66</v>
      </c>
      <c r="L35" s="668">
        <f>SUM(J3:J30)</f>
        <v>711850000</v>
      </c>
      <c r="M35" s="668"/>
      <c r="N35" s="668" t="e">
        <f>#REF!+#REF!</f>
        <v>#REF!</v>
      </c>
    </row>
    <row r="36" spans="2:14" x14ac:dyDescent="0.25">
      <c r="K36" s="799"/>
      <c r="L36" s="668"/>
      <c r="M36" s="668"/>
      <c r="N36" s="668"/>
    </row>
    <row r="38" spans="2:14" x14ac:dyDescent="0.25">
      <c r="K38" s="799" t="s">
        <v>227</v>
      </c>
      <c r="L38" s="668">
        <f>SUM(E12:E16)*45</f>
        <v>10462500</v>
      </c>
      <c r="M38" s="668"/>
      <c r="N38" s="668"/>
    </row>
    <row r="39" spans="2:14" x14ac:dyDescent="0.25">
      <c r="K39" s="799"/>
      <c r="L39" s="668"/>
      <c r="M39" s="668"/>
      <c r="N39" s="668"/>
    </row>
    <row r="41" spans="2:14" x14ac:dyDescent="0.25">
      <c r="K41" s="799" t="s">
        <v>71</v>
      </c>
      <c r="L41" s="668">
        <f>L32-L35-L38</f>
        <v>51799200</v>
      </c>
      <c r="M41" s="668"/>
      <c r="N41" s="668" t="e">
        <f>L8-N32</f>
        <v>#VALUE!</v>
      </c>
    </row>
    <row r="42" spans="2:14" x14ac:dyDescent="0.25">
      <c r="K42" s="799"/>
      <c r="L42" s="668"/>
      <c r="M42" s="668"/>
      <c r="N42" s="668"/>
    </row>
  </sheetData>
  <mergeCells count="23">
    <mergeCell ref="F1:F2"/>
    <mergeCell ref="A1:A2"/>
    <mergeCell ref="B1:B2"/>
    <mergeCell ref="C1:C2"/>
    <mergeCell ref="D1:D2"/>
    <mergeCell ref="E1:E2"/>
    <mergeCell ref="G1:G2"/>
    <mergeCell ref="H1:H2"/>
    <mergeCell ref="I1:I2"/>
    <mergeCell ref="J1:J2"/>
    <mergeCell ref="K1:K2"/>
    <mergeCell ref="K41:K42"/>
    <mergeCell ref="L41:N42"/>
    <mergeCell ref="M1:M2"/>
    <mergeCell ref="N1:N2"/>
    <mergeCell ref="O1:O2"/>
    <mergeCell ref="K32:K33"/>
    <mergeCell ref="L32:N33"/>
    <mergeCell ref="K35:K36"/>
    <mergeCell ref="L35:N36"/>
    <mergeCell ref="L1:L2"/>
    <mergeCell ref="K38:K39"/>
    <mergeCell ref="L38:N39"/>
  </mergeCells>
  <pageMargins left="0.7" right="0.7" top="0.75" bottom="0.75" header="0.3" footer="0.3"/>
  <pageSetup paperSize="9" scale="55" orientation="landscape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9"/>
  <sheetViews>
    <sheetView topLeftCell="D1" zoomScaleNormal="100" workbookViewId="0">
      <selection activeCell="R8" sqref="R8:S9"/>
    </sheetView>
  </sheetViews>
  <sheetFormatPr baseColWidth="10" defaultRowHeight="15" x14ac:dyDescent="0.25"/>
  <cols>
    <col min="5" max="5" width="26.42578125" customWidth="1"/>
  </cols>
  <sheetData>
    <row r="1" spans="1:19" x14ac:dyDescent="0.25">
      <c r="A1" s="727" t="s">
        <v>292</v>
      </c>
      <c r="B1" s="727" t="s">
        <v>9</v>
      </c>
      <c r="C1" s="728"/>
      <c r="D1" s="727" t="s">
        <v>291</v>
      </c>
      <c r="E1" s="728"/>
      <c r="F1" s="727" t="s">
        <v>269</v>
      </c>
      <c r="G1" s="728"/>
      <c r="H1" s="727" t="s">
        <v>270</v>
      </c>
      <c r="I1" s="728"/>
      <c r="J1" s="727" t="s">
        <v>271</v>
      </c>
      <c r="K1" s="728"/>
      <c r="L1" s="727" t="s">
        <v>208</v>
      </c>
      <c r="M1" s="728"/>
      <c r="N1" s="727" t="s">
        <v>272</v>
      </c>
      <c r="O1" s="728"/>
      <c r="P1" s="727" t="s">
        <v>267</v>
      </c>
      <c r="Q1" s="728"/>
      <c r="R1" s="727" t="s">
        <v>268</v>
      </c>
      <c r="S1" s="728"/>
    </row>
    <row r="2" spans="1:19" x14ac:dyDescent="0.25">
      <c r="A2" s="729"/>
      <c r="B2" s="729"/>
      <c r="C2" s="730"/>
      <c r="D2" s="729"/>
      <c r="E2" s="730"/>
      <c r="F2" s="729"/>
      <c r="G2" s="730"/>
      <c r="H2" s="729"/>
      <c r="I2" s="730"/>
      <c r="J2" s="729"/>
      <c r="K2" s="730"/>
      <c r="L2" s="729"/>
      <c r="M2" s="730"/>
      <c r="N2" s="729"/>
      <c r="O2" s="730"/>
      <c r="P2" s="729"/>
      <c r="Q2" s="730"/>
      <c r="R2" s="729"/>
      <c r="S2" s="730"/>
    </row>
    <row r="3" spans="1:19" x14ac:dyDescent="0.25">
      <c r="A3" s="390">
        <v>1</v>
      </c>
      <c r="B3" s="768">
        <v>45638</v>
      </c>
      <c r="C3" s="652"/>
      <c r="D3" s="766" t="s">
        <v>728</v>
      </c>
      <c r="E3" s="767"/>
      <c r="F3" s="739" t="s">
        <v>727</v>
      </c>
      <c r="G3" s="736"/>
      <c r="H3" s="740">
        <v>45000</v>
      </c>
      <c r="I3" s="738"/>
      <c r="J3" s="735">
        <v>45000</v>
      </c>
      <c r="K3" s="736"/>
      <c r="L3" s="737">
        <v>0</v>
      </c>
      <c r="M3" s="738"/>
      <c r="N3" s="739">
        <v>285</v>
      </c>
      <c r="O3" s="736"/>
      <c r="P3" s="740">
        <f>H3-L3</f>
        <v>45000</v>
      </c>
      <c r="Q3" s="738"/>
      <c r="R3" s="735">
        <f>J3-N3</f>
        <v>44715</v>
      </c>
      <c r="S3" s="736"/>
    </row>
    <row r="4" spans="1:19" x14ac:dyDescent="0.25">
      <c r="A4" s="406">
        <f t="shared" ref="A4:A9" si="0">A3+1</f>
        <v>2</v>
      </c>
      <c r="B4" s="768">
        <v>45652</v>
      </c>
      <c r="C4" s="652"/>
      <c r="D4" s="737" t="s">
        <v>796</v>
      </c>
      <c r="E4" s="738"/>
      <c r="F4" s="739" t="s">
        <v>782</v>
      </c>
      <c r="G4" s="736"/>
      <c r="H4" s="740">
        <v>45000</v>
      </c>
      <c r="I4" s="738"/>
      <c r="J4" s="735">
        <v>45000</v>
      </c>
      <c r="K4" s="736"/>
      <c r="L4" s="737"/>
      <c r="M4" s="738"/>
      <c r="N4" s="739"/>
      <c r="O4" s="736"/>
      <c r="P4" s="740"/>
      <c r="Q4" s="738"/>
      <c r="R4" s="739"/>
      <c r="S4" s="736"/>
    </row>
    <row r="5" spans="1:19" x14ac:dyDescent="0.25">
      <c r="A5" s="532">
        <f t="shared" si="0"/>
        <v>3</v>
      </c>
      <c r="B5" s="768">
        <v>45728</v>
      </c>
      <c r="C5" s="652"/>
      <c r="D5" s="737" t="s">
        <v>1092</v>
      </c>
      <c r="E5" s="738"/>
      <c r="F5" s="739" t="s">
        <v>664</v>
      </c>
      <c r="G5" s="736"/>
      <c r="H5" s="740">
        <v>45000</v>
      </c>
      <c r="I5" s="738"/>
      <c r="J5" s="735">
        <v>45000</v>
      </c>
      <c r="K5" s="736"/>
      <c r="L5" s="392"/>
      <c r="M5" s="393"/>
      <c r="N5" s="394"/>
      <c r="O5" s="395"/>
      <c r="P5" s="396"/>
      <c r="Q5" s="393"/>
      <c r="R5" s="739"/>
      <c r="S5" s="736"/>
    </row>
    <row r="6" spans="1:19" x14ac:dyDescent="0.25">
      <c r="A6" s="532">
        <f t="shared" si="0"/>
        <v>4</v>
      </c>
      <c r="B6" s="768">
        <v>45729</v>
      </c>
      <c r="C6" s="652"/>
      <c r="D6" s="737" t="s">
        <v>1097</v>
      </c>
      <c r="E6" s="738"/>
      <c r="F6" s="739" t="s">
        <v>1120</v>
      </c>
      <c r="G6" s="736"/>
      <c r="H6" s="740">
        <v>45000</v>
      </c>
      <c r="I6" s="738"/>
      <c r="J6" s="735">
        <v>45000</v>
      </c>
      <c r="K6" s="736"/>
      <c r="L6" s="737"/>
      <c r="M6" s="738"/>
      <c r="N6" s="739"/>
      <c r="O6" s="736"/>
      <c r="P6" s="740"/>
      <c r="Q6" s="738"/>
      <c r="R6" s="739"/>
      <c r="S6" s="736"/>
    </row>
    <row r="7" spans="1:19" x14ac:dyDescent="0.25">
      <c r="A7" s="532">
        <f t="shared" si="0"/>
        <v>5</v>
      </c>
      <c r="B7" s="768">
        <v>45729</v>
      </c>
      <c r="C7" s="652"/>
      <c r="D7" s="737" t="s">
        <v>1108</v>
      </c>
      <c r="E7" s="738"/>
      <c r="F7" s="739" t="s">
        <v>1121</v>
      </c>
      <c r="G7" s="736"/>
      <c r="H7" s="740">
        <v>45000</v>
      </c>
      <c r="I7" s="738"/>
      <c r="J7" s="735">
        <v>45000</v>
      </c>
      <c r="K7" s="736"/>
      <c r="L7" s="737"/>
      <c r="M7" s="738"/>
      <c r="N7" s="739"/>
      <c r="O7" s="736"/>
      <c r="P7" s="740"/>
      <c r="Q7" s="738"/>
      <c r="R7" s="739"/>
      <c r="S7" s="736"/>
    </row>
    <row r="8" spans="1:19" x14ac:dyDescent="0.25">
      <c r="A8" s="584">
        <f t="shared" si="0"/>
        <v>6</v>
      </c>
      <c r="B8" s="768">
        <v>45757</v>
      </c>
      <c r="C8" s="652"/>
      <c r="D8" s="737" t="s">
        <v>1254</v>
      </c>
      <c r="E8" s="738"/>
      <c r="F8" s="739" t="s">
        <v>1225</v>
      </c>
      <c r="G8" s="736"/>
      <c r="H8" s="740">
        <v>55000</v>
      </c>
      <c r="I8" s="738"/>
      <c r="J8" s="735">
        <v>55000</v>
      </c>
      <c r="K8" s="736"/>
      <c r="L8" s="737"/>
      <c r="M8" s="738"/>
      <c r="N8" s="739"/>
      <c r="O8" s="736"/>
      <c r="P8" s="740"/>
      <c r="Q8" s="738"/>
      <c r="R8" s="739"/>
      <c r="S8" s="736"/>
    </row>
    <row r="9" spans="1:19" x14ac:dyDescent="0.25">
      <c r="A9" s="614">
        <f t="shared" si="0"/>
        <v>7</v>
      </c>
      <c r="B9" s="768">
        <v>45767</v>
      </c>
      <c r="C9" s="652"/>
      <c r="D9" s="737" t="s">
        <v>1257</v>
      </c>
      <c r="E9" s="738"/>
      <c r="F9" s="739"/>
      <c r="G9" s="736"/>
      <c r="H9" s="740">
        <v>45000</v>
      </c>
      <c r="I9" s="738"/>
      <c r="J9" s="735"/>
      <c r="K9" s="736"/>
      <c r="L9" s="737"/>
      <c r="M9" s="738"/>
      <c r="N9" s="739"/>
      <c r="O9" s="736"/>
      <c r="P9" s="740"/>
      <c r="Q9" s="738"/>
      <c r="R9" s="739"/>
      <c r="S9" s="736"/>
    </row>
  </sheetData>
  <mergeCells count="70">
    <mergeCell ref="B9:C9"/>
    <mergeCell ref="D9:E9"/>
    <mergeCell ref="F9:G9"/>
    <mergeCell ref="H9:I9"/>
    <mergeCell ref="J9:K9"/>
    <mergeCell ref="L9:M9"/>
    <mergeCell ref="N9:O9"/>
    <mergeCell ref="P9:Q9"/>
    <mergeCell ref="R9:S9"/>
    <mergeCell ref="R8:S8"/>
    <mergeCell ref="N7:O7"/>
    <mergeCell ref="B8:C8"/>
    <mergeCell ref="D8:E8"/>
    <mergeCell ref="F8:G8"/>
    <mergeCell ref="H8:I8"/>
    <mergeCell ref="J8:K8"/>
    <mergeCell ref="L8:M8"/>
    <mergeCell ref="N8:O8"/>
    <mergeCell ref="P7:Q7"/>
    <mergeCell ref="P8:Q8"/>
    <mergeCell ref="R6:S6"/>
    <mergeCell ref="B7:C7"/>
    <mergeCell ref="D7:E7"/>
    <mergeCell ref="F7:G7"/>
    <mergeCell ref="H7:I7"/>
    <mergeCell ref="J7:K7"/>
    <mergeCell ref="L7:M7"/>
    <mergeCell ref="B6:C6"/>
    <mergeCell ref="D6:E6"/>
    <mergeCell ref="F6:G6"/>
    <mergeCell ref="H6:I6"/>
    <mergeCell ref="J6:K6"/>
    <mergeCell ref="R7:S7"/>
    <mergeCell ref="L6:M6"/>
    <mergeCell ref="N6:O6"/>
    <mergeCell ref="P6:Q6"/>
    <mergeCell ref="L4:M4"/>
    <mergeCell ref="N4:O4"/>
    <mergeCell ref="P4:Q4"/>
    <mergeCell ref="R4:S4"/>
    <mergeCell ref="B5:C5"/>
    <mergeCell ref="D5:E5"/>
    <mergeCell ref="H5:I5"/>
    <mergeCell ref="B4:C4"/>
    <mergeCell ref="D4:E4"/>
    <mergeCell ref="F4:G4"/>
    <mergeCell ref="H4:I4"/>
    <mergeCell ref="J4:K4"/>
    <mergeCell ref="R5:S5"/>
    <mergeCell ref="F5:G5"/>
    <mergeCell ref="J5:K5"/>
    <mergeCell ref="L1:M2"/>
    <mergeCell ref="N1:O2"/>
    <mergeCell ref="P1:Q2"/>
    <mergeCell ref="R1:S2"/>
    <mergeCell ref="B3:C3"/>
    <mergeCell ref="D3:E3"/>
    <mergeCell ref="F3:G3"/>
    <mergeCell ref="H3:I3"/>
    <mergeCell ref="J3:K3"/>
    <mergeCell ref="L3:M3"/>
    <mergeCell ref="J1:K2"/>
    <mergeCell ref="N3:O3"/>
    <mergeCell ref="P3:Q3"/>
    <mergeCell ref="R3:S3"/>
    <mergeCell ref="A1:A2"/>
    <mergeCell ref="B1:C2"/>
    <mergeCell ref="D1:E2"/>
    <mergeCell ref="F1:G2"/>
    <mergeCell ref="H1:I2"/>
  </mergeCells>
  <pageMargins left="0.7" right="0.7" top="0.75" bottom="0.75" header="0.3" footer="0.3"/>
  <pageSetup scale="50" orientation="landscape" r:id="rId1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2:J22"/>
  <sheetViews>
    <sheetView topLeftCell="A4" workbookViewId="0">
      <selection activeCell="G23" sqref="G23"/>
    </sheetView>
  </sheetViews>
  <sheetFormatPr baseColWidth="10" defaultRowHeight="15" x14ac:dyDescent="0.25"/>
  <sheetData>
    <row r="2" spans="4:10" x14ac:dyDescent="0.25">
      <c r="D2" s="836" t="s">
        <v>347</v>
      </c>
      <c r="E2" s="836"/>
      <c r="F2" s="836"/>
      <c r="G2" s="836"/>
      <c r="H2" s="836"/>
      <c r="I2" s="836"/>
      <c r="J2" s="836"/>
    </row>
    <row r="3" spans="4:10" x14ac:dyDescent="0.25">
      <c r="D3" s="836"/>
      <c r="E3" s="836"/>
      <c r="F3" s="836"/>
      <c r="G3" s="836"/>
      <c r="H3" s="836"/>
      <c r="I3" s="836"/>
      <c r="J3" s="836"/>
    </row>
    <row r="5" spans="4:10" ht="15.75" customHeight="1" x14ac:dyDescent="0.25">
      <c r="D5" s="762" t="s">
        <v>281</v>
      </c>
      <c r="E5" s="727" t="s">
        <v>9</v>
      </c>
      <c r="F5" s="728"/>
      <c r="G5" s="727" t="s">
        <v>107</v>
      </c>
      <c r="H5" s="728"/>
      <c r="I5" s="727" t="s">
        <v>67</v>
      </c>
      <c r="J5" s="728"/>
    </row>
    <row r="6" spans="4:10" ht="15.75" customHeight="1" x14ac:dyDescent="0.25">
      <c r="D6" s="763"/>
      <c r="E6" s="729"/>
      <c r="F6" s="730"/>
      <c r="G6" s="729"/>
      <c r="H6" s="730"/>
      <c r="I6" s="729"/>
      <c r="J6" s="730"/>
    </row>
    <row r="7" spans="4:10" x14ac:dyDescent="0.25">
      <c r="D7" s="193">
        <v>1</v>
      </c>
      <c r="E7" s="651" t="s">
        <v>323</v>
      </c>
      <c r="F7" s="652"/>
      <c r="G7" s="678">
        <v>62185000</v>
      </c>
      <c r="H7" s="679"/>
      <c r="I7" s="651" t="s">
        <v>349</v>
      </c>
      <c r="J7" s="652"/>
    </row>
    <row r="8" spans="4:10" x14ac:dyDescent="0.25">
      <c r="D8" s="193">
        <f>D7+1</f>
        <v>2</v>
      </c>
      <c r="E8" s="651" t="s">
        <v>323</v>
      </c>
      <c r="F8" s="652"/>
      <c r="G8" s="678">
        <v>675000</v>
      </c>
      <c r="H8" s="679"/>
      <c r="I8" s="651" t="s">
        <v>79</v>
      </c>
      <c r="J8" s="652"/>
    </row>
    <row r="9" spans="4:10" x14ac:dyDescent="0.25">
      <c r="D9" s="193">
        <f t="shared" ref="D9:D22" si="0">D8+1</f>
        <v>3</v>
      </c>
      <c r="E9" s="651" t="s">
        <v>332</v>
      </c>
      <c r="F9" s="652"/>
      <c r="G9" s="678">
        <v>61500000</v>
      </c>
      <c r="H9" s="679"/>
      <c r="I9" s="651" t="s">
        <v>349</v>
      </c>
      <c r="J9" s="652"/>
    </row>
    <row r="10" spans="4:10" x14ac:dyDescent="0.25">
      <c r="D10" s="193">
        <f t="shared" si="0"/>
        <v>4</v>
      </c>
      <c r="E10" s="651" t="s">
        <v>332</v>
      </c>
      <c r="F10" s="652"/>
      <c r="G10" s="678">
        <v>1000000</v>
      </c>
      <c r="H10" s="679"/>
      <c r="I10" s="651" t="s">
        <v>348</v>
      </c>
      <c r="J10" s="652"/>
    </row>
    <row r="11" spans="4:10" x14ac:dyDescent="0.25">
      <c r="D11" s="193">
        <f t="shared" si="0"/>
        <v>5</v>
      </c>
      <c r="E11" s="651" t="s">
        <v>338</v>
      </c>
      <c r="F11" s="652"/>
      <c r="G11" s="678">
        <v>53000000</v>
      </c>
      <c r="H11" s="679"/>
      <c r="I11" s="651" t="s">
        <v>349</v>
      </c>
      <c r="J11" s="652"/>
    </row>
    <row r="12" spans="4:10" x14ac:dyDescent="0.25">
      <c r="D12" s="193">
        <f t="shared" si="0"/>
        <v>6</v>
      </c>
      <c r="E12" s="651" t="s">
        <v>339</v>
      </c>
      <c r="F12" s="652"/>
      <c r="G12" s="678">
        <v>32000000</v>
      </c>
      <c r="H12" s="679"/>
      <c r="I12" s="651"/>
      <c r="J12" s="652"/>
    </row>
    <row r="13" spans="4:10" x14ac:dyDescent="0.25">
      <c r="D13" s="193">
        <f t="shared" si="0"/>
        <v>7</v>
      </c>
      <c r="E13" s="651" t="s">
        <v>345</v>
      </c>
      <c r="F13" s="652"/>
      <c r="G13" s="678">
        <v>63160000</v>
      </c>
      <c r="H13" s="679"/>
      <c r="I13" s="651" t="s">
        <v>350</v>
      </c>
      <c r="J13" s="652"/>
    </row>
    <row r="14" spans="4:10" x14ac:dyDescent="0.25">
      <c r="D14" s="193">
        <f t="shared" si="0"/>
        <v>8</v>
      </c>
      <c r="E14" s="651" t="s">
        <v>345</v>
      </c>
      <c r="F14" s="652"/>
      <c r="G14" s="678">
        <v>1679000</v>
      </c>
      <c r="H14" s="679"/>
      <c r="I14" s="651" t="s">
        <v>79</v>
      </c>
      <c r="J14" s="652"/>
    </row>
    <row r="15" spans="4:10" x14ac:dyDescent="0.25">
      <c r="D15" s="193">
        <f t="shared" si="0"/>
        <v>9</v>
      </c>
      <c r="E15" s="651" t="s">
        <v>346</v>
      </c>
      <c r="F15" s="652"/>
      <c r="G15" s="678">
        <v>5000000</v>
      </c>
      <c r="H15" s="679"/>
      <c r="I15" s="651"/>
      <c r="J15" s="652"/>
    </row>
    <row r="16" spans="4:10" x14ac:dyDescent="0.25">
      <c r="D16" s="193">
        <f t="shared" si="0"/>
        <v>10</v>
      </c>
      <c r="E16" s="651" t="s">
        <v>356</v>
      </c>
      <c r="F16" s="652"/>
      <c r="G16" s="678">
        <v>310000</v>
      </c>
      <c r="H16" s="679"/>
      <c r="I16" s="651"/>
      <c r="J16" s="652"/>
    </row>
    <row r="17" spans="4:10" x14ac:dyDescent="0.25">
      <c r="D17" s="193">
        <f t="shared" si="0"/>
        <v>11</v>
      </c>
      <c r="E17" s="651" t="s">
        <v>357</v>
      </c>
      <c r="F17" s="652"/>
      <c r="G17" s="678">
        <v>41300000</v>
      </c>
      <c r="H17" s="679"/>
      <c r="I17" s="651"/>
      <c r="J17" s="652"/>
    </row>
    <row r="18" spans="4:10" x14ac:dyDescent="0.25">
      <c r="D18" s="193">
        <f t="shared" si="0"/>
        <v>12</v>
      </c>
      <c r="E18" s="651" t="s">
        <v>358</v>
      </c>
      <c r="F18" s="652"/>
      <c r="G18" s="678">
        <v>75020000</v>
      </c>
      <c r="H18" s="679"/>
      <c r="I18" s="651"/>
      <c r="J18" s="652"/>
    </row>
    <row r="19" spans="4:10" x14ac:dyDescent="0.25">
      <c r="D19" s="193">
        <f t="shared" si="0"/>
        <v>13</v>
      </c>
      <c r="E19" s="651"/>
      <c r="F19" s="652"/>
      <c r="G19" s="651"/>
      <c r="H19" s="652"/>
      <c r="I19" s="651"/>
      <c r="J19" s="652"/>
    </row>
    <row r="20" spans="4:10" x14ac:dyDescent="0.25">
      <c r="D20" s="193">
        <f t="shared" si="0"/>
        <v>14</v>
      </c>
      <c r="E20" s="651"/>
      <c r="F20" s="652"/>
      <c r="G20" s="651"/>
      <c r="H20" s="652"/>
      <c r="I20" s="651"/>
      <c r="J20" s="652"/>
    </row>
    <row r="21" spans="4:10" x14ac:dyDescent="0.25">
      <c r="D21" s="193">
        <f t="shared" si="0"/>
        <v>15</v>
      </c>
      <c r="E21" s="651"/>
      <c r="F21" s="652"/>
      <c r="G21" s="651"/>
      <c r="H21" s="652"/>
      <c r="I21" s="651"/>
      <c r="J21" s="652"/>
    </row>
    <row r="22" spans="4:10" ht="15.75" x14ac:dyDescent="0.25">
      <c r="D22" s="193">
        <f t="shared" si="0"/>
        <v>16</v>
      </c>
      <c r="E22" s="651"/>
      <c r="F22" s="652"/>
      <c r="G22" s="837">
        <f>SUM(G7:H21)</f>
        <v>396829000</v>
      </c>
      <c r="H22" s="838"/>
      <c r="I22" s="651"/>
      <c r="J22" s="652"/>
    </row>
  </sheetData>
  <mergeCells count="53">
    <mergeCell ref="I19:J19"/>
    <mergeCell ref="I20:J20"/>
    <mergeCell ref="I21:J21"/>
    <mergeCell ref="I22:J22"/>
    <mergeCell ref="I13:J13"/>
    <mergeCell ref="I14:J14"/>
    <mergeCell ref="I15:J15"/>
    <mergeCell ref="I16:J16"/>
    <mergeCell ref="I17:J17"/>
    <mergeCell ref="I18:J18"/>
    <mergeCell ref="G20:H20"/>
    <mergeCell ref="G21:H21"/>
    <mergeCell ref="G22:H22"/>
    <mergeCell ref="I5:J6"/>
    <mergeCell ref="I7:J7"/>
    <mergeCell ref="I8:J8"/>
    <mergeCell ref="I9:J9"/>
    <mergeCell ref="I10:J10"/>
    <mergeCell ref="I11:J11"/>
    <mergeCell ref="I12:J12"/>
    <mergeCell ref="G14:H14"/>
    <mergeCell ref="G15:H15"/>
    <mergeCell ref="G16:H16"/>
    <mergeCell ref="G17:H17"/>
    <mergeCell ref="G18:H18"/>
    <mergeCell ref="G19:H19"/>
    <mergeCell ref="E20:F20"/>
    <mergeCell ref="E21:F21"/>
    <mergeCell ref="E22:F22"/>
    <mergeCell ref="G7:H7"/>
    <mergeCell ref="G8:H8"/>
    <mergeCell ref="G9:H9"/>
    <mergeCell ref="G10:H10"/>
    <mergeCell ref="G11:H11"/>
    <mergeCell ref="G12:H12"/>
    <mergeCell ref="G13:H13"/>
    <mergeCell ref="E14:F14"/>
    <mergeCell ref="E15:F15"/>
    <mergeCell ref="E16:F16"/>
    <mergeCell ref="E17:F17"/>
    <mergeCell ref="E18:F18"/>
    <mergeCell ref="E19:F19"/>
    <mergeCell ref="E13:F13"/>
    <mergeCell ref="D2:J3"/>
    <mergeCell ref="D5:D6"/>
    <mergeCell ref="E5:F6"/>
    <mergeCell ref="G5:H6"/>
    <mergeCell ref="E7:F7"/>
    <mergeCell ref="E8:F8"/>
    <mergeCell ref="E9:F9"/>
    <mergeCell ref="E10:F10"/>
    <mergeCell ref="E11:F11"/>
    <mergeCell ref="E12:F12"/>
  </mergeCells>
  <pageMargins left="0.7" right="0.7" top="0.75" bottom="0.75" header="0.3" footer="0.3"/>
  <pageSetup scale="95" orientation="landscape" r:id="rId1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L25"/>
  <sheetViews>
    <sheetView topLeftCell="A9" workbookViewId="0">
      <selection activeCell="E30" sqref="E30"/>
    </sheetView>
  </sheetViews>
  <sheetFormatPr baseColWidth="10" defaultRowHeight="15" x14ac:dyDescent="0.25"/>
  <cols>
    <col min="1" max="1" width="28.7109375" customWidth="1"/>
    <col min="4" max="4" width="13" customWidth="1"/>
    <col min="6" max="6" width="20.5703125" customWidth="1"/>
    <col min="7" max="7" width="19" customWidth="1"/>
    <col min="8" max="9" width="13.85546875" customWidth="1"/>
    <col min="12" max="12" width="13.28515625" customWidth="1"/>
  </cols>
  <sheetData>
    <row r="3" spans="1:12" x14ac:dyDescent="0.25">
      <c r="A3" s="665" t="s">
        <v>0</v>
      </c>
      <c r="B3" s="665" t="s">
        <v>1</v>
      </c>
      <c r="C3" s="665" t="s">
        <v>2</v>
      </c>
      <c r="D3" s="665" t="s">
        <v>3</v>
      </c>
      <c r="E3" s="665" t="s">
        <v>5</v>
      </c>
      <c r="F3" s="665" t="s">
        <v>4</v>
      </c>
      <c r="G3" s="665" t="s">
        <v>6</v>
      </c>
      <c r="H3" s="665" t="s">
        <v>7</v>
      </c>
      <c r="I3" s="665" t="s">
        <v>71</v>
      </c>
      <c r="J3" s="665" t="s">
        <v>9</v>
      </c>
      <c r="K3" s="665" t="s">
        <v>33</v>
      </c>
      <c r="L3" s="665" t="s">
        <v>105</v>
      </c>
    </row>
    <row r="4" spans="1:12" x14ac:dyDescent="0.25">
      <c r="A4" s="666"/>
      <c r="B4" s="666"/>
      <c r="C4" s="666"/>
      <c r="D4" s="666"/>
      <c r="E4" s="666"/>
      <c r="F4" s="666"/>
      <c r="G4" s="666"/>
      <c r="H4" s="666"/>
      <c r="I4" s="666"/>
      <c r="J4" s="666"/>
      <c r="K4" s="666"/>
      <c r="L4" s="666"/>
    </row>
    <row r="5" spans="1:12" ht="16.5" x14ac:dyDescent="0.3">
      <c r="A5" s="3" t="s">
        <v>179</v>
      </c>
      <c r="B5" s="12" t="s">
        <v>27</v>
      </c>
      <c r="C5" s="4">
        <v>55000</v>
      </c>
      <c r="D5" s="4"/>
      <c r="E5" s="5">
        <v>720</v>
      </c>
      <c r="F5" s="4">
        <f>C5-D5</f>
        <v>55000</v>
      </c>
      <c r="G5" s="5">
        <f>E5*F5</f>
        <v>39600000</v>
      </c>
      <c r="H5" s="5">
        <v>39600000</v>
      </c>
      <c r="I5" s="5">
        <f>G5-H5</f>
        <v>0</v>
      </c>
      <c r="J5" s="65">
        <v>45195</v>
      </c>
      <c r="K5" s="52" t="s">
        <v>32</v>
      </c>
      <c r="L5" s="15"/>
    </row>
    <row r="6" spans="1:12" ht="16.5" x14ac:dyDescent="0.3">
      <c r="A6" s="3" t="s">
        <v>180</v>
      </c>
      <c r="B6" s="12" t="s">
        <v>27</v>
      </c>
      <c r="C6" s="4">
        <v>55000</v>
      </c>
      <c r="D6" s="4"/>
      <c r="E6" s="5">
        <v>720</v>
      </c>
      <c r="F6" s="4">
        <f>C6-D6</f>
        <v>55000</v>
      </c>
      <c r="G6" s="5">
        <f>E6*F6</f>
        <v>39600000</v>
      </c>
      <c r="H6" s="5">
        <v>39600000</v>
      </c>
      <c r="I6" s="5">
        <f>G6-H6</f>
        <v>0</v>
      </c>
      <c r="J6" s="65">
        <v>45195</v>
      </c>
      <c r="K6" s="52" t="s">
        <v>32</v>
      </c>
      <c r="L6" s="15"/>
    </row>
    <row r="7" spans="1:12" ht="16.5" x14ac:dyDescent="0.3">
      <c r="A7" s="3" t="s">
        <v>178</v>
      </c>
      <c r="B7" s="12" t="s">
        <v>27</v>
      </c>
      <c r="C7" s="4">
        <v>55000</v>
      </c>
      <c r="D7" s="4"/>
      <c r="E7" s="5">
        <v>720</v>
      </c>
      <c r="F7" s="4">
        <f>C7-D7</f>
        <v>55000</v>
      </c>
      <c r="G7" s="5">
        <f>E7*F7</f>
        <v>39600000</v>
      </c>
      <c r="H7" s="5">
        <v>39600000</v>
      </c>
      <c r="I7" s="5">
        <f>G7-H7</f>
        <v>0</v>
      </c>
      <c r="J7" s="65">
        <v>45195</v>
      </c>
      <c r="K7" s="52" t="s">
        <v>32</v>
      </c>
      <c r="L7" s="10"/>
    </row>
    <row r="8" spans="1:12" ht="16.5" x14ac:dyDescent="0.3">
      <c r="A8" s="3"/>
      <c r="B8" s="6"/>
      <c r="C8" s="84"/>
      <c r="D8" s="84"/>
      <c r="E8" s="84"/>
      <c r="F8" s="85"/>
      <c r="G8" s="86"/>
      <c r="H8" s="86"/>
      <c r="I8" s="86"/>
      <c r="J8" s="8"/>
      <c r="K8" s="87"/>
      <c r="L8" s="87"/>
    </row>
    <row r="9" spans="1:12" ht="16.5" x14ac:dyDescent="0.3">
      <c r="A9" s="3"/>
      <c r="B9" s="6"/>
      <c r="C9" s="4"/>
      <c r="D9" s="4"/>
      <c r="E9" s="5"/>
      <c r="F9" s="4"/>
      <c r="G9" s="5"/>
      <c r="H9" s="5"/>
      <c r="I9" s="5"/>
      <c r="J9" s="81"/>
      <c r="K9" s="10"/>
      <c r="L9" s="10"/>
    </row>
    <row r="10" spans="1:12" ht="16.5" x14ac:dyDescent="0.3">
      <c r="A10" s="3"/>
      <c r="B10" s="12"/>
      <c r="C10" s="4"/>
      <c r="D10" s="4"/>
      <c r="E10" s="5"/>
      <c r="F10" s="4"/>
      <c r="G10" s="5"/>
      <c r="H10" s="5"/>
      <c r="I10" s="5"/>
      <c r="J10" s="81"/>
      <c r="K10" s="10"/>
      <c r="L10" s="10"/>
    </row>
    <row r="11" spans="1:12" ht="16.5" x14ac:dyDescent="0.3">
      <c r="A11" s="3"/>
      <c r="B11" s="12"/>
      <c r="C11" s="4"/>
      <c r="D11" s="4"/>
      <c r="E11" s="4"/>
      <c r="F11" s="4"/>
      <c r="G11" s="5"/>
      <c r="H11" s="5"/>
      <c r="I11" s="5"/>
      <c r="J11" s="81"/>
      <c r="K11" s="10"/>
      <c r="L11" s="10"/>
    </row>
    <row r="12" spans="1:12" ht="16.5" x14ac:dyDescent="0.3">
      <c r="A12" s="3"/>
      <c r="B12" s="6"/>
      <c r="C12" s="4"/>
      <c r="D12" s="4"/>
      <c r="E12" s="4"/>
      <c r="F12" s="5"/>
      <c r="G12" s="5"/>
      <c r="H12" s="5"/>
      <c r="I12" s="5"/>
      <c r="J12" s="81"/>
      <c r="K12" s="10"/>
      <c r="L12" s="10"/>
    </row>
    <row r="13" spans="1:12" ht="16.5" x14ac:dyDescent="0.3">
      <c r="A13" s="3"/>
      <c r="B13" s="6"/>
      <c r="C13" s="4"/>
      <c r="D13" s="4"/>
      <c r="E13" s="4"/>
      <c r="F13" s="5"/>
      <c r="G13" s="5"/>
      <c r="H13" s="5"/>
      <c r="I13" s="5"/>
      <c r="J13" s="81"/>
      <c r="K13" s="10"/>
      <c r="L13" s="10"/>
    </row>
    <row r="14" spans="1:12" ht="16.5" x14ac:dyDescent="0.3">
      <c r="A14" s="3"/>
      <c r="B14" s="7"/>
      <c r="C14" s="4"/>
      <c r="D14" s="4"/>
      <c r="E14" s="4"/>
      <c r="F14" s="5"/>
      <c r="G14" s="5"/>
      <c r="H14" s="5"/>
      <c r="I14" s="5"/>
      <c r="J14" s="81"/>
      <c r="K14" s="10"/>
      <c r="L14" s="10"/>
    </row>
    <row r="18" spans="7:10" x14ac:dyDescent="0.25">
      <c r="G18" s="799" t="s">
        <v>55</v>
      </c>
      <c r="H18" s="668">
        <f>G5+G6+G7+G9+G10</f>
        <v>118800000</v>
      </c>
      <c r="I18" s="668"/>
      <c r="J18" s="668"/>
    </row>
    <row r="19" spans="7:10" x14ac:dyDescent="0.25">
      <c r="G19" s="799"/>
      <c r="H19" s="668"/>
      <c r="I19" s="668"/>
      <c r="J19" s="668"/>
    </row>
    <row r="21" spans="7:10" x14ac:dyDescent="0.25">
      <c r="G21" s="799" t="s">
        <v>66</v>
      </c>
      <c r="H21" s="668">
        <f>H5+H6+H7+H8+H9+H10+H11</f>
        <v>118800000</v>
      </c>
      <c r="I21" s="668"/>
      <c r="J21" s="668">
        <f>J5+J6</f>
        <v>90390</v>
      </c>
    </row>
    <row r="22" spans="7:10" x14ac:dyDescent="0.25">
      <c r="G22" s="799"/>
      <c r="H22" s="668"/>
      <c r="I22" s="668"/>
      <c r="J22" s="668"/>
    </row>
    <row r="24" spans="7:10" x14ac:dyDescent="0.25">
      <c r="G24" s="799" t="s">
        <v>71</v>
      </c>
      <c r="H24" s="668">
        <f>H18-H21</f>
        <v>0</v>
      </c>
      <c r="I24" s="668"/>
      <c r="J24" s="668">
        <f>H18-J21</f>
        <v>118709610</v>
      </c>
    </row>
    <row r="25" spans="7:10" x14ac:dyDescent="0.25">
      <c r="G25" s="799"/>
      <c r="H25" s="668"/>
      <c r="I25" s="668"/>
      <c r="J25" s="668"/>
    </row>
  </sheetData>
  <mergeCells count="18">
    <mergeCell ref="K3:K4"/>
    <mergeCell ref="L3:L4"/>
    <mergeCell ref="A3:A4"/>
    <mergeCell ref="B3:B4"/>
    <mergeCell ref="C3:C4"/>
    <mergeCell ref="D3:D4"/>
    <mergeCell ref="E3:E4"/>
    <mergeCell ref="F3:F4"/>
    <mergeCell ref="G24:G25"/>
    <mergeCell ref="H24:J25"/>
    <mergeCell ref="G3:G4"/>
    <mergeCell ref="H3:H4"/>
    <mergeCell ref="I3:I4"/>
    <mergeCell ref="J3:J4"/>
    <mergeCell ref="G18:G19"/>
    <mergeCell ref="H18:J19"/>
    <mergeCell ref="G21:G22"/>
    <mergeCell ref="H21:J22"/>
  </mergeCells>
  <pageMargins left="0.7" right="0.7" top="0.75" bottom="0.75" header="0.3" footer="0.3"/>
  <pageSetup scale="65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1"/>
  <sheetViews>
    <sheetView workbookViewId="0">
      <selection activeCell="O4" sqref="O4"/>
    </sheetView>
  </sheetViews>
  <sheetFormatPr baseColWidth="10" defaultRowHeight="15" x14ac:dyDescent="0.25"/>
  <cols>
    <col min="15" max="15" width="14.28515625" customWidth="1"/>
  </cols>
  <sheetData>
    <row r="1" spans="1:15" x14ac:dyDescent="0.25">
      <c r="A1" s="685" t="s">
        <v>281</v>
      </c>
      <c r="B1" s="685" t="s">
        <v>0</v>
      </c>
      <c r="C1" s="685"/>
      <c r="D1" s="685" t="s">
        <v>2</v>
      </c>
      <c r="E1" s="685"/>
      <c r="F1" s="685" t="s">
        <v>3</v>
      </c>
      <c r="G1" s="685"/>
      <c r="H1" s="686" t="s">
        <v>149</v>
      </c>
      <c r="I1" s="687"/>
      <c r="J1" s="685" t="s">
        <v>256</v>
      </c>
      <c r="K1" s="685"/>
      <c r="L1" s="685" t="s">
        <v>107</v>
      </c>
      <c r="M1" s="685"/>
      <c r="N1" s="685" t="s">
        <v>9</v>
      </c>
      <c r="O1" s="685" t="s">
        <v>105</v>
      </c>
    </row>
    <row r="2" spans="1:15" x14ac:dyDescent="0.25">
      <c r="A2" s="685"/>
      <c r="B2" s="685"/>
      <c r="C2" s="685"/>
      <c r="D2" s="685"/>
      <c r="E2" s="685"/>
      <c r="F2" s="685"/>
      <c r="G2" s="685"/>
      <c r="H2" s="688"/>
      <c r="I2" s="689"/>
      <c r="J2" s="685"/>
      <c r="K2" s="685"/>
      <c r="L2" s="685"/>
      <c r="M2" s="685"/>
      <c r="N2" s="685"/>
      <c r="O2" s="685"/>
    </row>
    <row r="3" spans="1:15" x14ac:dyDescent="0.25">
      <c r="A3" s="429">
        <v>1</v>
      </c>
      <c r="B3" s="669" t="s">
        <v>805</v>
      </c>
      <c r="C3" s="669"/>
      <c r="D3" s="691">
        <v>45000</v>
      </c>
      <c r="E3" s="669"/>
      <c r="F3" s="669"/>
      <c r="G3" s="669"/>
      <c r="H3" s="691">
        <f>D3-F3</f>
        <v>45000</v>
      </c>
      <c r="I3" s="669"/>
      <c r="J3" s="690">
        <v>45</v>
      </c>
      <c r="K3" s="690"/>
      <c r="L3" s="690">
        <f>H3*J3</f>
        <v>2025000</v>
      </c>
      <c r="M3" s="669"/>
      <c r="N3" s="379"/>
      <c r="O3" s="15">
        <v>2025000</v>
      </c>
    </row>
    <row r="4" spans="1:15" x14ac:dyDescent="0.25">
      <c r="A4" s="429">
        <f>A3+1</f>
        <v>2</v>
      </c>
      <c r="B4" s="669"/>
      <c r="C4" s="669"/>
      <c r="D4" s="691"/>
      <c r="E4" s="669"/>
      <c r="F4" s="669"/>
      <c r="G4" s="669"/>
      <c r="H4" s="669"/>
      <c r="I4" s="669"/>
      <c r="J4" s="690"/>
      <c r="K4" s="690"/>
      <c r="L4" s="690"/>
      <c r="M4" s="669"/>
      <c r="N4" s="379"/>
      <c r="O4" s="10"/>
    </row>
    <row r="5" spans="1:15" x14ac:dyDescent="0.25">
      <c r="A5" s="429">
        <f>A4+1</f>
        <v>3</v>
      </c>
      <c r="B5" s="669"/>
      <c r="C5" s="669"/>
      <c r="D5" s="691"/>
      <c r="E5" s="669"/>
      <c r="F5" s="669"/>
      <c r="G5" s="669"/>
      <c r="H5" s="691"/>
      <c r="I5" s="669"/>
      <c r="J5" s="690"/>
      <c r="K5" s="690"/>
      <c r="L5" s="690"/>
      <c r="M5" s="669"/>
      <c r="N5" s="379"/>
      <c r="O5" s="10"/>
    </row>
    <row r="6" spans="1:15" x14ac:dyDescent="0.25">
      <c r="A6" s="429">
        <f>A5+1</f>
        <v>4</v>
      </c>
      <c r="B6" s="669"/>
      <c r="C6" s="669"/>
      <c r="D6" s="691"/>
      <c r="E6" s="669"/>
      <c r="F6" s="669"/>
      <c r="G6" s="669"/>
      <c r="H6" s="669"/>
      <c r="I6" s="669"/>
      <c r="J6" s="690"/>
      <c r="K6" s="690"/>
      <c r="L6" s="690"/>
      <c r="M6" s="669"/>
      <c r="N6" s="92"/>
      <c r="O6" s="10"/>
    </row>
    <row r="7" spans="1:15" x14ac:dyDescent="0.25">
      <c r="A7" s="429">
        <f>A6+1</f>
        <v>5</v>
      </c>
      <c r="B7" s="669"/>
      <c r="C7" s="669"/>
      <c r="D7" s="691"/>
      <c r="E7" s="669"/>
      <c r="F7" s="669"/>
      <c r="G7" s="669"/>
      <c r="H7" s="691"/>
      <c r="I7" s="669"/>
      <c r="J7" s="690"/>
      <c r="K7" s="690"/>
      <c r="L7" s="690"/>
      <c r="M7" s="669"/>
      <c r="N7" s="379"/>
      <c r="O7" s="10"/>
    </row>
    <row r="8" spans="1:15" x14ac:dyDescent="0.25">
      <c r="A8" s="429">
        <f>A7+1</f>
        <v>6</v>
      </c>
      <c r="B8" s="669"/>
      <c r="C8" s="669"/>
      <c r="D8" s="691"/>
      <c r="E8" s="669"/>
      <c r="F8" s="669"/>
      <c r="G8" s="669"/>
      <c r="H8" s="669"/>
      <c r="I8" s="669"/>
      <c r="J8" s="690"/>
      <c r="K8" s="690"/>
      <c r="L8" s="690"/>
      <c r="M8" s="669"/>
      <c r="N8" s="379"/>
      <c r="O8" s="10"/>
    </row>
    <row r="9" spans="1:15" x14ac:dyDescent="0.25">
      <c r="A9" s="351"/>
      <c r="B9" s="694"/>
      <c r="C9" s="694"/>
      <c r="D9" s="694"/>
      <c r="E9" s="694"/>
      <c r="F9" s="694"/>
      <c r="G9" s="694"/>
      <c r="H9" s="695"/>
      <c r="I9" s="695"/>
      <c r="J9" s="694"/>
      <c r="K9" s="694"/>
      <c r="L9" s="694"/>
      <c r="M9" s="694"/>
      <c r="O9" s="10"/>
    </row>
    <row r="10" spans="1:15" x14ac:dyDescent="0.25">
      <c r="A10" s="10"/>
      <c r="B10" s="429"/>
      <c r="C10" s="429"/>
      <c r="D10" s="429"/>
      <c r="E10" s="429"/>
      <c r="F10" s="429"/>
      <c r="G10" s="429"/>
      <c r="H10" s="430"/>
      <c r="I10" s="430"/>
      <c r="J10" s="429"/>
      <c r="K10" s="429"/>
      <c r="L10" s="429"/>
      <c r="M10" s="429"/>
      <c r="N10" s="347"/>
    </row>
    <row r="11" spans="1:15" ht="21" x14ac:dyDescent="0.35">
      <c r="A11" s="10"/>
      <c r="B11" s="10"/>
      <c r="C11" s="10"/>
      <c r="D11" s="10"/>
      <c r="E11" s="10"/>
      <c r="F11" s="10"/>
      <c r="G11" s="10"/>
      <c r="H11" s="10"/>
      <c r="I11" s="10"/>
      <c r="J11" s="685" t="s">
        <v>71</v>
      </c>
      <c r="K11" s="685"/>
      <c r="L11" s="692">
        <f>(L3-L4)+(L5-L6)+(L7-L8)-O3</f>
        <v>0</v>
      </c>
      <c r="M11" s="693"/>
    </row>
  </sheetData>
  <mergeCells count="53">
    <mergeCell ref="A1:A2"/>
    <mergeCell ref="B1:C2"/>
    <mergeCell ref="D1:E2"/>
    <mergeCell ref="F1:G2"/>
    <mergeCell ref="H1:I2"/>
    <mergeCell ref="L4:M4"/>
    <mergeCell ref="L1:M2"/>
    <mergeCell ref="N1:N2"/>
    <mergeCell ref="O1:O2"/>
    <mergeCell ref="B3:C3"/>
    <mergeCell ref="D3:E3"/>
    <mergeCell ref="F3:G3"/>
    <mergeCell ref="H3:I3"/>
    <mergeCell ref="J3:K3"/>
    <mergeCell ref="L3:M3"/>
    <mergeCell ref="J1:K2"/>
    <mergeCell ref="B4:C4"/>
    <mergeCell ref="D4:E4"/>
    <mergeCell ref="F4:G4"/>
    <mergeCell ref="H4:I4"/>
    <mergeCell ref="J4:K4"/>
    <mergeCell ref="L6:M6"/>
    <mergeCell ref="B5:C5"/>
    <mergeCell ref="D5:E5"/>
    <mergeCell ref="F5:G5"/>
    <mergeCell ref="H5:I5"/>
    <mergeCell ref="J5:K5"/>
    <mergeCell ref="L5:M5"/>
    <mergeCell ref="B6:C6"/>
    <mergeCell ref="D6:E6"/>
    <mergeCell ref="F6:G6"/>
    <mergeCell ref="H6:I6"/>
    <mergeCell ref="J6:K6"/>
    <mergeCell ref="L8:M8"/>
    <mergeCell ref="B7:C7"/>
    <mergeCell ref="D7:E7"/>
    <mergeCell ref="F7:G7"/>
    <mergeCell ref="H7:I7"/>
    <mergeCell ref="J7:K7"/>
    <mergeCell ref="L7:M7"/>
    <mergeCell ref="B8:C8"/>
    <mergeCell ref="D8:E8"/>
    <mergeCell ref="F8:G8"/>
    <mergeCell ref="H8:I8"/>
    <mergeCell ref="J8:K8"/>
    <mergeCell ref="J11:K11"/>
    <mergeCell ref="L11:M11"/>
    <mergeCell ref="B9:C9"/>
    <mergeCell ref="D9:E9"/>
    <mergeCell ref="F9:G9"/>
    <mergeCell ref="H9:I9"/>
    <mergeCell ref="J9:K9"/>
    <mergeCell ref="L9:M9"/>
  </mergeCells>
  <pageMargins left="0.7" right="0.7" top="0.75" bottom="0.75" header="0.3" footer="0.3"/>
  <pageSetup scale="70" orientation="landscape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2"/>
  <sheetViews>
    <sheetView topLeftCell="A12" workbookViewId="0">
      <selection activeCell="K16" sqref="K16:K17"/>
    </sheetView>
  </sheetViews>
  <sheetFormatPr baseColWidth="10" defaultRowHeight="15" x14ac:dyDescent="0.25"/>
  <cols>
    <col min="1" max="1" width="27" customWidth="1"/>
    <col min="2" max="2" width="9.28515625" customWidth="1"/>
    <col min="3" max="3" width="11" customWidth="1"/>
    <col min="4" max="4" width="13" customWidth="1"/>
    <col min="5" max="5" width="8" customWidth="1"/>
    <col min="6" max="6" width="20.5703125" customWidth="1"/>
    <col min="7" max="7" width="19" customWidth="1"/>
    <col min="8" max="9" width="13.85546875" customWidth="1"/>
    <col min="10" max="10" width="10.42578125" customWidth="1"/>
    <col min="11" max="11" width="11.5703125" customWidth="1"/>
    <col min="12" max="12" width="13.85546875" customWidth="1"/>
    <col min="13" max="13" width="13.5703125" customWidth="1"/>
  </cols>
  <sheetData>
    <row r="1" spans="1:13" x14ac:dyDescent="0.25">
      <c r="A1" s="665" t="s">
        <v>0</v>
      </c>
      <c r="B1" s="665" t="s">
        <v>1</v>
      </c>
      <c r="C1" s="665" t="s">
        <v>2</v>
      </c>
      <c r="D1" s="665" t="s">
        <v>3</v>
      </c>
      <c r="E1" s="665" t="s">
        <v>5</v>
      </c>
      <c r="F1" s="665" t="s">
        <v>4</v>
      </c>
      <c r="G1" s="665" t="s">
        <v>6</v>
      </c>
      <c r="H1" s="665" t="s">
        <v>7</v>
      </c>
      <c r="I1" s="665" t="s">
        <v>71</v>
      </c>
      <c r="J1" s="665" t="s">
        <v>9</v>
      </c>
      <c r="K1" s="665" t="s">
        <v>33</v>
      </c>
      <c r="L1" s="665" t="s">
        <v>105</v>
      </c>
      <c r="M1" s="665"/>
    </row>
    <row r="2" spans="1:13" x14ac:dyDescent="0.25">
      <c r="A2" s="666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</row>
    <row r="3" spans="1:13" ht="16.5" x14ac:dyDescent="0.3">
      <c r="A3" s="3" t="s">
        <v>114</v>
      </c>
      <c r="B3" s="6" t="s">
        <v>25</v>
      </c>
      <c r="C3" s="4">
        <v>45000</v>
      </c>
      <c r="D3" s="4">
        <v>100</v>
      </c>
      <c r="E3" s="5">
        <v>720</v>
      </c>
      <c r="F3" s="4">
        <f>C3-D3</f>
        <v>44900</v>
      </c>
      <c r="G3" s="5">
        <f t="shared" ref="G3:G8" si="0">F3*E3</f>
        <v>32328000</v>
      </c>
      <c r="H3" s="5">
        <v>32328000</v>
      </c>
      <c r="I3" s="5">
        <f t="shared" ref="I3:I8" si="1">G3-H3</f>
        <v>0</v>
      </c>
      <c r="J3" s="65">
        <v>45204</v>
      </c>
      <c r="K3" s="52" t="s">
        <v>32</v>
      </c>
      <c r="L3" s="15">
        <v>28000000</v>
      </c>
      <c r="M3" s="15">
        <v>42250000</v>
      </c>
    </row>
    <row r="4" spans="1:13" ht="16.5" x14ac:dyDescent="0.3">
      <c r="A4" s="3" t="s">
        <v>191</v>
      </c>
      <c r="B4" s="6" t="s">
        <v>25</v>
      </c>
      <c r="C4" s="4">
        <v>45000</v>
      </c>
      <c r="D4" s="4">
        <v>100</v>
      </c>
      <c r="E4" s="15">
        <v>720</v>
      </c>
      <c r="F4" s="4">
        <f>C4-D4</f>
        <v>44900</v>
      </c>
      <c r="G4" s="5">
        <f t="shared" si="0"/>
        <v>32328000</v>
      </c>
      <c r="H4" s="15">
        <v>32328000</v>
      </c>
      <c r="I4" s="5">
        <f t="shared" si="1"/>
        <v>0</v>
      </c>
      <c r="J4" s="11">
        <v>45210</v>
      </c>
      <c r="K4" s="52" t="s">
        <v>32</v>
      </c>
      <c r="L4" s="15">
        <v>4328000</v>
      </c>
      <c r="M4" s="15">
        <v>225000</v>
      </c>
    </row>
    <row r="5" spans="1:13" ht="16.5" x14ac:dyDescent="0.3">
      <c r="A5" s="3" t="s">
        <v>195</v>
      </c>
      <c r="B5" s="6" t="s">
        <v>25</v>
      </c>
      <c r="C5" s="4">
        <v>45000</v>
      </c>
      <c r="D5" s="4">
        <v>60</v>
      </c>
      <c r="E5" s="15">
        <v>720</v>
      </c>
      <c r="F5" s="4">
        <f t="shared" ref="F5:F17" si="2">C5-D5</f>
        <v>44940</v>
      </c>
      <c r="G5" s="5">
        <f t="shared" si="0"/>
        <v>32356800</v>
      </c>
      <c r="H5" s="5">
        <v>32356800</v>
      </c>
      <c r="I5" s="5">
        <f t="shared" si="1"/>
        <v>0</v>
      </c>
      <c r="J5" s="65">
        <v>45210</v>
      </c>
      <c r="K5" s="52" t="s">
        <v>32</v>
      </c>
      <c r="L5" s="15">
        <v>32328000</v>
      </c>
      <c r="M5" s="15">
        <v>36500000</v>
      </c>
    </row>
    <row r="6" spans="1:13" ht="16.5" x14ac:dyDescent="0.3">
      <c r="A6" s="3" t="s">
        <v>166</v>
      </c>
      <c r="B6" s="6" t="s">
        <v>25</v>
      </c>
      <c r="C6" s="4">
        <v>45000</v>
      </c>
      <c r="D6" s="4">
        <v>75</v>
      </c>
      <c r="E6" s="15">
        <v>720</v>
      </c>
      <c r="F6" s="4">
        <f t="shared" si="2"/>
        <v>44925</v>
      </c>
      <c r="G6" s="5">
        <f t="shared" si="0"/>
        <v>32346000</v>
      </c>
      <c r="H6" s="5">
        <v>32346000</v>
      </c>
      <c r="I6" s="5">
        <f t="shared" si="1"/>
        <v>0</v>
      </c>
      <c r="J6" s="65">
        <v>45222</v>
      </c>
      <c r="K6" s="52" t="s">
        <v>32</v>
      </c>
      <c r="L6" s="15">
        <v>40000000</v>
      </c>
      <c r="M6" s="15">
        <v>10000000</v>
      </c>
    </row>
    <row r="7" spans="1:13" ht="16.5" x14ac:dyDescent="0.3">
      <c r="A7" s="3" t="s">
        <v>199</v>
      </c>
      <c r="B7" s="6" t="s">
        <v>25</v>
      </c>
      <c r="C7" s="4">
        <v>45000</v>
      </c>
      <c r="D7" s="4">
        <v>200</v>
      </c>
      <c r="E7" s="15">
        <v>720</v>
      </c>
      <c r="F7" s="4">
        <f t="shared" si="2"/>
        <v>44800</v>
      </c>
      <c r="G7" s="5">
        <f t="shared" si="0"/>
        <v>32256000</v>
      </c>
      <c r="H7" s="5">
        <v>32256000</v>
      </c>
      <c r="I7" s="5">
        <f t="shared" si="1"/>
        <v>0</v>
      </c>
      <c r="J7" s="65">
        <v>45226</v>
      </c>
      <c r="K7" s="52" t="s">
        <v>32</v>
      </c>
      <c r="L7" s="15">
        <v>36000000</v>
      </c>
      <c r="M7" s="15">
        <v>40000000</v>
      </c>
    </row>
    <row r="8" spans="1:13" ht="16.5" x14ac:dyDescent="0.3">
      <c r="A8" s="3" t="s">
        <v>196</v>
      </c>
      <c r="B8" s="6" t="s">
        <v>25</v>
      </c>
      <c r="C8" s="4">
        <v>20000</v>
      </c>
      <c r="D8" s="4"/>
      <c r="E8" s="15">
        <v>720</v>
      </c>
      <c r="F8" s="4">
        <f t="shared" si="2"/>
        <v>20000</v>
      </c>
      <c r="G8" s="5">
        <f t="shared" si="0"/>
        <v>14400000</v>
      </c>
      <c r="H8" s="5">
        <v>14400000</v>
      </c>
      <c r="I8" s="5">
        <f t="shared" si="1"/>
        <v>0</v>
      </c>
      <c r="J8" s="65">
        <v>45229</v>
      </c>
      <c r="K8" s="52" t="s">
        <v>32</v>
      </c>
      <c r="L8" s="15">
        <v>10000000</v>
      </c>
      <c r="M8" s="15">
        <v>13500000</v>
      </c>
    </row>
    <row r="9" spans="1:13" ht="16.5" x14ac:dyDescent="0.3">
      <c r="A9" s="3" t="s">
        <v>136</v>
      </c>
      <c r="B9" s="6" t="s">
        <v>25</v>
      </c>
      <c r="C9" s="4">
        <v>45000</v>
      </c>
      <c r="D9" s="4">
        <v>100</v>
      </c>
      <c r="E9" s="15">
        <v>695</v>
      </c>
      <c r="F9" s="4">
        <f t="shared" si="2"/>
        <v>44900</v>
      </c>
      <c r="G9" s="5">
        <f t="shared" ref="G9:G17" si="3">F9*E9</f>
        <v>31205500</v>
      </c>
      <c r="H9" s="5">
        <v>31205500</v>
      </c>
      <c r="I9" s="5">
        <f t="shared" ref="I9:I17" si="4">G9-H9</f>
        <v>0</v>
      </c>
      <c r="J9" s="65">
        <v>45230</v>
      </c>
      <c r="K9" s="52" t="s">
        <v>32</v>
      </c>
      <c r="L9" s="15">
        <v>4950000</v>
      </c>
      <c r="M9" s="15">
        <v>10500000</v>
      </c>
    </row>
    <row r="10" spans="1:13" ht="16.5" x14ac:dyDescent="0.3">
      <c r="A10" s="3" t="s">
        <v>212</v>
      </c>
      <c r="B10" s="6" t="s">
        <v>25</v>
      </c>
      <c r="C10" s="4">
        <v>45000</v>
      </c>
      <c r="D10" s="4">
        <v>100</v>
      </c>
      <c r="E10" s="15">
        <v>690</v>
      </c>
      <c r="F10" s="4">
        <f t="shared" si="2"/>
        <v>44900</v>
      </c>
      <c r="G10" s="5">
        <f t="shared" si="3"/>
        <v>30981000</v>
      </c>
      <c r="H10" s="5">
        <v>30981000</v>
      </c>
      <c r="I10" s="5">
        <f t="shared" si="4"/>
        <v>0</v>
      </c>
      <c r="J10" s="120"/>
      <c r="K10" s="52" t="s">
        <v>32</v>
      </c>
      <c r="L10" s="15">
        <v>20408800</v>
      </c>
      <c r="M10" s="15">
        <v>8028000</v>
      </c>
    </row>
    <row r="11" spans="1:13" ht="16.5" x14ac:dyDescent="0.3">
      <c r="A11" s="3" t="s">
        <v>244</v>
      </c>
      <c r="B11" s="134" t="s">
        <v>27</v>
      </c>
      <c r="C11" s="4">
        <v>45000</v>
      </c>
      <c r="D11" s="4"/>
      <c r="E11" s="15">
        <v>710</v>
      </c>
      <c r="F11" s="4">
        <f t="shared" si="2"/>
        <v>45000</v>
      </c>
      <c r="G11" s="5">
        <f t="shared" si="3"/>
        <v>31950000</v>
      </c>
      <c r="H11" s="5">
        <v>31950000</v>
      </c>
      <c r="I11" s="5">
        <f t="shared" si="4"/>
        <v>0</v>
      </c>
      <c r="J11" s="11">
        <v>45252</v>
      </c>
      <c r="K11" s="52" t="s">
        <v>32</v>
      </c>
      <c r="L11" s="15">
        <v>36000000</v>
      </c>
      <c r="M11" s="15">
        <v>12205000</v>
      </c>
    </row>
    <row r="12" spans="1:13" ht="16.5" x14ac:dyDescent="0.3">
      <c r="A12" s="3" t="s">
        <v>245</v>
      </c>
      <c r="B12" s="134" t="s">
        <v>27</v>
      </c>
      <c r="C12" s="4">
        <v>55000</v>
      </c>
      <c r="D12" s="117">
        <v>205</v>
      </c>
      <c r="E12" s="15">
        <v>710</v>
      </c>
      <c r="F12" s="4">
        <f t="shared" si="2"/>
        <v>54795</v>
      </c>
      <c r="G12" s="5">
        <f t="shared" si="3"/>
        <v>38904450</v>
      </c>
      <c r="H12" s="5">
        <v>38904450</v>
      </c>
      <c r="I12" s="5">
        <f t="shared" si="4"/>
        <v>0</v>
      </c>
      <c r="J12" s="11">
        <v>45258</v>
      </c>
      <c r="K12" s="52" t="s">
        <v>32</v>
      </c>
      <c r="L12" s="15">
        <v>6200000</v>
      </c>
      <c r="M12" s="10"/>
    </row>
    <row r="13" spans="1:13" ht="16.5" x14ac:dyDescent="0.3">
      <c r="A13" s="3" t="s">
        <v>159</v>
      </c>
      <c r="B13" s="134" t="s">
        <v>27</v>
      </c>
      <c r="C13" s="4">
        <v>45000</v>
      </c>
      <c r="D13" s="117">
        <v>100</v>
      </c>
      <c r="E13" s="15">
        <v>710</v>
      </c>
      <c r="F13" s="4">
        <f t="shared" si="2"/>
        <v>44900</v>
      </c>
      <c r="G13" s="5">
        <f>(F13*E13)-M4</f>
        <v>31654000</v>
      </c>
      <c r="H13" s="5">
        <v>31654000</v>
      </c>
      <c r="I13" s="5">
        <f t="shared" si="4"/>
        <v>0</v>
      </c>
      <c r="J13" s="11">
        <v>45267</v>
      </c>
      <c r="K13" s="52" t="s">
        <v>32</v>
      </c>
      <c r="L13" s="15">
        <v>13271000</v>
      </c>
      <c r="M13" s="10"/>
    </row>
    <row r="14" spans="1:13" ht="16.5" x14ac:dyDescent="0.3">
      <c r="A14" s="3" t="s">
        <v>247</v>
      </c>
      <c r="B14" s="134" t="s">
        <v>27</v>
      </c>
      <c r="C14" s="4">
        <v>45000</v>
      </c>
      <c r="D14" s="117">
        <v>150</v>
      </c>
      <c r="E14" s="15">
        <v>710</v>
      </c>
      <c r="F14" s="4">
        <f t="shared" si="2"/>
        <v>44850</v>
      </c>
      <c r="G14" s="5">
        <f t="shared" si="3"/>
        <v>31843500</v>
      </c>
      <c r="H14" s="5">
        <v>31843500</v>
      </c>
      <c r="I14" s="5">
        <f t="shared" si="4"/>
        <v>0</v>
      </c>
      <c r="J14" s="11">
        <v>45267</v>
      </c>
      <c r="K14" s="52" t="s">
        <v>32</v>
      </c>
      <c r="L14" s="15">
        <v>6715500</v>
      </c>
      <c r="M14" s="10"/>
    </row>
    <row r="15" spans="1:13" ht="16.5" x14ac:dyDescent="0.3">
      <c r="A15" s="3" t="s">
        <v>78</v>
      </c>
      <c r="B15" s="6" t="s">
        <v>25</v>
      </c>
      <c r="C15" s="4">
        <v>45000</v>
      </c>
      <c r="D15" s="117">
        <v>100</v>
      </c>
      <c r="E15" s="15">
        <v>710</v>
      </c>
      <c r="F15" s="4">
        <f t="shared" si="2"/>
        <v>44900</v>
      </c>
      <c r="G15" s="5">
        <f t="shared" si="3"/>
        <v>31879000</v>
      </c>
      <c r="H15" s="5">
        <v>31879000</v>
      </c>
      <c r="I15" s="5">
        <f t="shared" si="4"/>
        <v>0</v>
      </c>
      <c r="J15" s="11">
        <v>45267</v>
      </c>
      <c r="K15" s="52" t="s">
        <v>32</v>
      </c>
      <c r="L15" s="15">
        <v>30000000</v>
      </c>
      <c r="M15" s="10"/>
    </row>
    <row r="16" spans="1:13" ht="16.5" x14ac:dyDescent="0.3">
      <c r="A16" s="3" t="s">
        <v>166</v>
      </c>
      <c r="B16" s="6" t="s">
        <v>25</v>
      </c>
      <c r="C16" s="4">
        <v>45000</v>
      </c>
      <c r="D16" s="117">
        <v>95</v>
      </c>
      <c r="E16" s="15">
        <v>710</v>
      </c>
      <c r="F16" s="4">
        <f t="shared" si="2"/>
        <v>44905</v>
      </c>
      <c r="G16" s="5">
        <f t="shared" si="3"/>
        <v>31882550</v>
      </c>
      <c r="H16" s="5">
        <v>31882550</v>
      </c>
      <c r="I16" s="5">
        <f t="shared" si="4"/>
        <v>0</v>
      </c>
      <c r="J16" s="11">
        <v>45275</v>
      </c>
      <c r="K16" s="52" t="s">
        <v>32</v>
      </c>
      <c r="L16" s="15">
        <v>1950000</v>
      </c>
      <c r="M16" s="10"/>
    </row>
    <row r="17" spans="1:13" ht="16.5" x14ac:dyDescent="0.3">
      <c r="A17" s="3" t="s">
        <v>251</v>
      </c>
      <c r="B17" s="6" t="s">
        <v>25</v>
      </c>
      <c r="C17" s="4">
        <v>45000</v>
      </c>
      <c r="D17" s="117">
        <v>100</v>
      </c>
      <c r="E17" s="15">
        <v>710</v>
      </c>
      <c r="F17" s="4">
        <f t="shared" si="2"/>
        <v>44900</v>
      </c>
      <c r="G17" s="5">
        <f t="shared" si="3"/>
        <v>31879000</v>
      </c>
      <c r="H17" s="5">
        <v>31879000</v>
      </c>
      <c r="I17" s="5">
        <f t="shared" si="4"/>
        <v>0</v>
      </c>
      <c r="J17" s="11"/>
      <c r="K17" s="52" t="s">
        <v>32</v>
      </c>
      <c r="L17" s="15">
        <v>17271000</v>
      </c>
      <c r="M17" s="10"/>
    </row>
    <row r="18" spans="1:13" ht="16.5" x14ac:dyDescent="0.3">
      <c r="A18" s="3"/>
      <c r="B18" s="6"/>
      <c r="C18" s="4"/>
      <c r="D18" s="117"/>
      <c r="E18" s="15"/>
      <c r="F18" s="4"/>
      <c r="G18" s="5"/>
      <c r="H18" s="5"/>
      <c r="I18" s="5"/>
      <c r="J18" s="10"/>
      <c r="K18" s="10"/>
      <c r="L18" s="15">
        <v>1407550</v>
      </c>
      <c r="M18" s="10"/>
    </row>
    <row r="19" spans="1:13" ht="16.5" x14ac:dyDescent="0.3">
      <c r="A19" s="3"/>
      <c r="B19" s="6"/>
      <c r="C19" s="4"/>
      <c r="D19" s="10"/>
      <c r="E19" s="15"/>
      <c r="F19" s="4"/>
      <c r="G19" s="5"/>
      <c r="H19" s="10"/>
      <c r="I19" s="5"/>
      <c r="J19" s="10"/>
      <c r="K19" s="10"/>
      <c r="L19" s="15"/>
      <c r="M19" s="14"/>
    </row>
    <row r="20" spans="1:13" ht="16.5" x14ac:dyDescent="0.3">
      <c r="A20" s="3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5"/>
      <c r="M20" s="14"/>
    </row>
    <row r="21" spans="1:13" x14ac:dyDescent="0.25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5"/>
    </row>
    <row r="22" spans="1:13" x14ac:dyDescent="0.25">
      <c r="A22" s="14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14"/>
    </row>
    <row r="23" spans="1:13" ht="15" customHeight="1" x14ac:dyDescent="0.25"/>
    <row r="24" spans="1:13" ht="15" customHeight="1" x14ac:dyDescent="0.25"/>
    <row r="25" spans="1:13" x14ac:dyDescent="0.25">
      <c r="G25" s="799" t="s">
        <v>55</v>
      </c>
      <c r="H25" s="668">
        <f>G3+G4+G5+G6+G7+G8+G9+G10+G11+G12+G13+G14+G15+G16+G17+G18+G19</f>
        <v>468193800</v>
      </c>
      <c r="I25" s="668"/>
      <c r="J25" s="668"/>
    </row>
    <row r="26" spans="1:13" ht="15" customHeight="1" x14ac:dyDescent="0.25">
      <c r="G26" s="799"/>
      <c r="H26" s="668"/>
      <c r="I26" s="668"/>
      <c r="J26" s="668"/>
    </row>
    <row r="27" spans="1:13" ht="15" customHeight="1" x14ac:dyDescent="0.25"/>
    <row r="28" spans="1:13" x14ac:dyDescent="0.25">
      <c r="G28" s="799" t="s">
        <v>66</v>
      </c>
      <c r="H28" s="668">
        <f>H3+H4+H5+H6+H7+H8+H9+H10+H11+H12+H13+H14+H15+H16+H17</f>
        <v>468193800</v>
      </c>
      <c r="I28" s="668"/>
      <c r="J28" s="668">
        <f>J3+J4</f>
        <v>90414</v>
      </c>
    </row>
    <row r="29" spans="1:13" ht="15" customHeight="1" x14ac:dyDescent="0.25">
      <c r="G29" s="799"/>
      <c r="H29" s="668"/>
      <c r="I29" s="668"/>
      <c r="J29" s="668"/>
    </row>
    <row r="30" spans="1:13" ht="15" customHeight="1" x14ac:dyDescent="0.25"/>
    <row r="31" spans="1:13" x14ac:dyDescent="0.25">
      <c r="G31" s="799" t="s">
        <v>71</v>
      </c>
      <c r="H31" s="668">
        <f>H25-H28</f>
        <v>0</v>
      </c>
      <c r="I31" s="668"/>
      <c r="J31" s="668">
        <f>H25-J28</f>
        <v>468103386</v>
      </c>
    </row>
    <row r="32" spans="1:13" x14ac:dyDescent="0.25">
      <c r="G32" s="799"/>
      <c r="H32" s="668"/>
      <c r="I32" s="668"/>
      <c r="J32" s="668"/>
    </row>
  </sheetData>
  <mergeCells count="19">
    <mergeCell ref="G31:G32"/>
    <mergeCell ref="H31:J32"/>
    <mergeCell ref="G1:G2"/>
    <mergeCell ref="H1:H2"/>
    <mergeCell ref="I1:I2"/>
    <mergeCell ref="J1:J2"/>
    <mergeCell ref="G25:G26"/>
    <mergeCell ref="H25:J26"/>
    <mergeCell ref="G28:G29"/>
    <mergeCell ref="H28:J29"/>
    <mergeCell ref="M1:M2"/>
    <mergeCell ref="K1:K2"/>
    <mergeCell ref="L1:L2"/>
    <mergeCell ref="A1:A2"/>
    <mergeCell ref="B1:B2"/>
    <mergeCell ref="C1:C2"/>
    <mergeCell ref="D1:D2"/>
    <mergeCell ref="E1:E2"/>
    <mergeCell ref="F1:F2"/>
  </mergeCells>
  <pageMargins left="0.7" right="0.7" top="0.75" bottom="0.75" header="0.3" footer="0.3"/>
  <pageSetup scale="65" orientation="landscape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2"/>
  <sheetViews>
    <sheetView topLeftCell="A5" workbookViewId="0">
      <selection activeCell="D27" sqref="D27"/>
    </sheetView>
  </sheetViews>
  <sheetFormatPr baseColWidth="10" defaultRowHeight="15" x14ac:dyDescent="0.25"/>
  <cols>
    <col min="1" max="1" width="14.28515625" customWidth="1"/>
    <col min="2" max="2" width="9.28515625" customWidth="1"/>
    <col min="3" max="3" width="11" customWidth="1"/>
    <col min="4" max="4" width="13" customWidth="1"/>
    <col min="5" max="5" width="8" customWidth="1"/>
    <col min="6" max="6" width="20.5703125" customWidth="1"/>
    <col min="7" max="7" width="19" customWidth="1"/>
    <col min="8" max="9" width="13.85546875" customWidth="1"/>
    <col min="10" max="10" width="10.42578125" customWidth="1"/>
    <col min="11" max="11" width="8.28515625" customWidth="1"/>
    <col min="12" max="12" width="13.85546875" customWidth="1"/>
  </cols>
  <sheetData>
    <row r="1" spans="1:12" x14ac:dyDescent="0.25">
      <c r="A1" s="665" t="s">
        <v>0</v>
      </c>
      <c r="B1" s="665" t="s">
        <v>1</v>
      </c>
      <c r="C1" s="665" t="s">
        <v>2</v>
      </c>
      <c r="D1" s="665" t="s">
        <v>3</v>
      </c>
      <c r="E1" s="665" t="s">
        <v>5</v>
      </c>
      <c r="F1" s="665" t="s">
        <v>4</v>
      </c>
      <c r="G1" s="665" t="s">
        <v>6</v>
      </c>
      <c r="H1" s="665" t="s">
        <v>7</v>
      </c>
      <c r="I1" s="665" t="s">
        <v>71</v>
      </c>
      <c r="J1" s="665" t="s">
        <v>9</v>
      </c>
      <c r="K1" s="665" t="s">
        <v>33</v>
      </c>
      <c r="L1" s="665" t="s">
        <v>105</v>
      </c>
    </row>
    <row r="2" spans="1:12" x14ac:dyDescent="0.25">
      <c r="A2" s="666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</row>
    <row r="3" spans="1:12" ht="16.5" x14ac:dyDescent="0.3">
      <c r="A3" s="3" t="s">
        <v>192</v>
      </c>
      <c r="B3" s="12" t="s">
        <v>27</v>
      </c>
      <c r="C3" s="4">
        <v>45000</v>
      </c>
      <c r="D3" s="4">
        <v>100</v>
      </c>
      <c r="E3" s="5">
        <v>725</v>
      </c>
      <c r="F3" s="4">
        <f>C3-D3</f>
        <v>44900</v>
      </c>
      <c r="G3" s="5">
        <f>F3*E3</f>
        <v>32552500</v>
      </c>
      <c r="H3" s="5">
        <v>32552500</v>
      </c>
      <c r="I3" s="5">
        <f>G3-H3</f>
        <v>0</v>
      </c>
      <c r="J3" s="65">
        <v>45210</v>
      </c>
      <c r="K3" s="70" t="s">
        <v>122</v>
      </c>
      <c r="L3" s="15">
        <v>19650000</v>
      </c>
    </row>
    <row r="4" spans="1:12" ht="16.5" x14ac:dyDescent="0.3">
      <c r="A4" s="3"/>
      <c r="B4" s="12"/>
      <c r="C4" s="4"/>
      <c r="D4" s="4"/>
      <c r="E4" s="5"/>
      <c r="F4" s="4"/>
      <c r="G4" s="5"/>
      <c r="H4" s="5"/>
      <c r="I4" s="5"/>
      <c r="J4" s="65"/>
      <c r="K4" s="52"/>
      <c r="L4" s="15"/>
    </row>
    <row r="5" spans="1:12" ht="16.5" x14ac:dyDescent="0.3">
      <c r="A5" s="3"/>
      <c r="B5" s="6"/>
      <c r="C5" s="84"/>
      <c r="D5" s="84"/>
      <c r="E5" s="84"/>
      <c r="F5" s="85"/>
      <c r="G5" s="86"/>
      <c r="H5" s="86"/>
      <c r="I5" s="86"/>
      <c r="J5" s="8"/>
      <c r="K5" s="87"/>
      <c r="L5" s="87"/>
    </row>
    <row r="6" spans="1:12" ht="16.5" x14ac:dyDescent="0.3">
      <c r="A6" s="3"/>
      <c r="B6" s="6"/>
      <c r="C6" s="4"/>
      <c r="D6" s="4"/>
      <c r="E6" s="5"/>
      <c r="F6" s="4"/>
      <c r="G6" s="5"/>
      <c r="H6" s="5"/>
      <c r="I6" s="5"/>
      <c r="J6" s="101"/>
      <c r="K6" s="10"/>
      <c r="L6" s="10"/>
    </row>
    <row r="7" spans="1:12" ht="16.5" x14ac:dyDescent="0.3">
      <c r="A7" s="3"/>
      <c r="B7" s="12"/>
      <c r="C7" s="4"/>
      <c r="D7" s="4"/>
      <c r="E7" s="5"/>
      <c r="F7" s="4"/>
      <c r="G7" s="5"/>
      <c r="H7" s="5"/>
      <c r="I7" s="5"/>
      <c r="J7" s="101"/>
      <c r="K7" s="10"/>
      <c r="L7" s="10"/>
    </row>
    <row r="8" spans="1:12" ht="16.5" x14ac:dyDescent="0.3">
      <c r="A8" s="3"/>
      <c r="B8" s="12"/>
      <c r="C8" s="4"/>
      <c r="D8" s="4"/>
      <c r="E8" s="4"/>
      <c r="F8" s="4"/>
      <c r="G8" s="5"/>
      <c r="H8" s="5"/>
      <c r="I8" s="5"/>
      <c r="J8" s="101"/>
      <c r="K8" s="10"/>
      <c r="L8" s="10"/>
    </row>
    <row r="9" spans="1:12" ht="16.5" x14ac:dyDescent="0.3">
      <c r="A9" s="3"/>
      <c r="B9" s="6"/>
      <c r="C9" s="4"/>
      <c r="D9" s="4"/>
      <c r="E9" s="4"/>
      <c r="F9" s="5"/>
      <c r="G9" s="5"/>
      <c r="H9" s="5"/>
      <c r="I9" s="5"/>
      <c r="J9" s="101"/>
      <c r="K9" s="10"/>
      <c r="L9" s="10"/>
    </row>
    <row r="10" spans="1:12" ht="16.5" x14ac:dyDescent="0.3">
      <c r="A10" s="3"/>
      <c r="B10" s="6"/>
      <c r="C10" s="4"/>
      <c r="D10" s="4"/>
      <c r="E10" s="4"/>
      <c r="F10" s="5"/>
      <c r="G10" s="5"/>
      <c r="H10" s="5"/>
      <c r="I10" s="5"/>
      <c r="J10" s="101"/>
      <c r="K10" s="10"/>
      <c r="L10" s="10"/>
    </row>
    <row r="11" spans="1:12" ht="16.5" x14ac:dyDescent="0.3">
      <c r="A11" s="3"/>
      <c r="B11" s="7"/>
      <c r="C11" s="4"/>
      <c r="D11" s="4"/>
      <c r="E11" s="4"/>
      <c r="F11" s="5"/>
      <c r="G11" s="5"/>
      <c r="H11" s="5"/>
      <c r="I11" s="5"/>
      <c r="J11" s="101"/>
      <c r="K11" s="10"/>
      <c r="L11" s="10"/>
    </row>
    <row r="15" spans="1:12" x14ac:dyDescent="0.25">
      <c r="G15" s="799" t="s">
        <v>55</v>
      </c>
      <c r="H15" s="668">
        <f>G3+G4+G6+G7</f>
        <v>32552500</v>
      </c>
      <c r="I15" s="668"/>
      <c r="J15" s="668"/>
    </row>
    <row r="16" spans="1:12" x14ac:dyDescent="0.25">
      <c r="G16" s="799"/>
      <c r="H16" s="668"/>
      <c r="I16" s="668"/>
      <c r="J16" s="668"/>
    </row>
    <row r="18" spans="7:10" x14ac:dyDescent="0.25">
      <c r="G18" s="799" t="s">
        <v>66</v>
      </c>
      <c r="H18" s="668">
        <f>H3+H4+H5+H6+H7+H8</f>
        <v>32552500</v>
      </c>
      <c r="I18" s="668"/>
      <c r="J18" s="668" t="e">
        <f>#REF!+J3</f>
        <v>#REF!</v>
      </c>
    </row>
    <row r="19" spans="7:10" x14ac:dyDescent="0.25">
      <c r="G19" s="799"/>
      <c r="H19" s="668"/>
      <c r="I19" s="668"/>
      <c r="J19" s="668"/>
    </row>
    <row r="21" spans="7:10" x14ac:dyDescent="0.25">
      <c r="G21" s="799" t="s">
        <v>71</v>
      </c>
      <c r="H21" s="668">
        <f>H15-H18</f>
        <v>0</v>
      </c>
      <c r="I21" s="668"/>
      <c r="J21" s="668" t="e">
        <f>H15-J18</f>
        <v>#REF!</v>
      </c>
    </row>
    <row r="22" spans="7:10" x14ac:dyDescent="0.25">
      <c r="G22" s="799"/>
      <c r="H22" s="668"/>
      <c r="I22" s="668"/>
      <c r="J22" s="668"/>
    </row>
  </sheetData>
  <mergeCells count="18">
    <mergeCell ref="G15:G16"/>
    <mergeCell ref="H15:J16"/>
    <mergeCell ref="G18:G19"/>
    <mergeCell ref="H18:J19"/>
    <mergeCell ref="G21:G22"/>
    <mergeCell ref="H21:J22"/>
    <mergeCell ref="L1:L2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</mergeCells>
  <pageMargins left="0.7" right="0.7" top="0.75" bottom="0.75" header="0.3" footer="0.3"/>
  <pageSetup scale="80" orientation="landscape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3"/>
  <sheetViews>
    <sheetView topLeftCell="C1" workbookViewId="0">
      <selection activeCell="K4" sqref="K4:K6"/>
    </sheetView>
  </sheetViews>
  <sheetFormatPr baseColWidth="10" defaultRowHeight="15" x14ac:dyDescent="0.25"/>
  <cols>
    <col min="2" max="2" width="29.5703125" customWidth="1"/>
    <col min="3" max="3" width="9.28515625" customWidth="1"/>
    <col min="4" max="4" width="11" customWidth="1"/>
    <col min="5" max="5" width="13" customWidth="1"/>
    <col min="6" max="6" width="8" customWidth="1"/>
    <col min="7" max="7" width="20.5703125" customWidth="1"/>
    <col min="8" max="8" width="19" customWidth="1"/>
    <col min="9" max="10" width="13.85546875" customWidth="1"/>
    <col min="11" max="11" width="8.28515625" customWidth="1"/>
    <col min="12" max="12" width="10.7109375" customWidth="1"/>
    <col min="13" max="13" width="13.85546875" customWidth="1"/>
  </cols>
  <sheetData>
    <row r="1" spans="1:13" x14ac:dyDescent="0.25">
      <c r="A1" s="665" t="s">
        <v>810</v>
      </c>
      <c r="B1" s="665" t="s">
        <v>0</v>
      </c>
      <c r="C1" s="665" t="s">
        <v>1</v>
      </c>
      <c r="D1" s="665" t="s">
        <v>2</v>
      </c>
      <c r="E1" s="665" t="s">
        <v>3</v>
      </c>
      <c r="F1" s="665" t="s">
        <v>5</v>
      </c>
      <c r="G1" s="665" t="s">
        <v>4</v>
      </c>
      <c r="H1" s="665" t="s">
        <v>6</v>
      </c>
      <c r="I1" s="665" t="s">
        <v>7</v>
      </c>
      <c r="J1" s="665" t="s">
        <v>71</v>
      </c>
      <c r="K1" s="665" t="s">
        <v>33</v>
      </c>
      <c r="L1" s="665" t="s">
        <v>9</v>
      </c>
      <c r="M1" s="665" t="s">
        <v>105</v>
      </c>
    </row>
    <row r="2" spans="1:13" x14ac:dyDescent="0.25">
      <c r="A2" s="666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</row>
    <row r="3" spans="1:13" ht="16.5" x14ac:dyDescent="0.3">
      <c r="A3" s="429">
        <v>1</v>
      </c>
      <c r="B3" s="3" t="s">
        <v>806</v>
      </c>
      <c r="C3" s="6" t="s">
        <v>811</v>
      </c>
      <c r="D3" s="4">
        <v>55000</v>
      </c>
      <c r="E3" s="4">
        <v>250</v>
      </c>
      <c r="F3" s="5">
        <v>600</v>
      </c>
      <c r="G3" s="4">
        <f>D3-E3</f>
        <v>54750</v>
      </c>
      <c r="H3" s="5">
        <f>G3*F3</f>
        <v>32850000</v>
      </c>
      <c r="I3" s="5">
        <v>32850000</v>
      </c>
      <c r="J3" s="5">
        <f>H3-I3</f>
        <v>0</v>
      </c>
      <c r="K3" s="354" t="s">
        <v>32</v>
      </c>
      <c r="L3" s="442">
        <v>45678</v>
      </c>
      <c r="M3" s="15">
        <v>65700000</v>
      </c>
    </row>
    <row r="4" spans="1:13" ht="16.5" x14ac:dyDescent="0.3">
      <c r="A4" s="429">
        <f>A3+1</f>
        <v>2</v>
      </c>
      <c r="B4" s="3" t="s">
        <v>807</v>
      </c>
      <c r="C4" s="6" t="s">
        <v>811</v>
      </c>
      <c r="D4" s="4">
        <v>55000</v>
      </c>
      <c r="E4" s="4">
        <v>250</v>
      </c>
      <c r="F4" s="5">
        <v>600</v>
      </c>
      <c r="G4" s="4">
        <f>D4-E4</f>
        <v>54750</v>
      </c>
      <c r="H4" s="5">
        <f>G4*F4</f>
        <v>32850000</v>
      </c>
      <c r="I4" s="5">
        <v>32850000</v>
      </c>
      <c r="J4" s="5">
        <f>H4-I4</f>
        <v>0</v>
      </c>
      <c r="K4" s="354" t="s">
        <v>32</v>
      </c>
      <c r="L4" s="442">
        <v>45678</v>
      </c>
      <c r="M4" s="15">
        <v>28000000</v>
      </c>
    </row>
    <row r="5" spans="1:13" ht="16.5" x14ac:dyDescent="0.3">
      <c r="A5" s="429">
        <f t="shared" ref="A5:A12" si="0">A4+1</f>
        <v>3</v>
      </c>
      <c r="B5" s="3" t="s">
        <v>808</v>
      </c>
      <c r="C5" s="6" t="s">
        <v>811</v>
      </c>
      <c r="D5" s="4">
        <v>55000</v>
      </c>
      <c r="E5" s="4">
        <v>250</v>
      </c>
      <c r="F5" s="5">
        <v>600</v>
      </c>
      <c r="G5" s="4">
        <f>D5-E5</f>
        <v>54750</v>
      </c>
      <c r="H5" s="5">
        <f>G5*F5</f>
        <v>32850000</v>
      </c>
      <c r="I5" s="5">
        <v>32850000</v>
      </c>
      <c r="J5" s="5">
        <f>H5-I5</f>
        <v>0</v>
      </c>
      <c r="K5" s="354" t="s">
        <v>32</v>
      </c>
      <c r="L5" s="52"/>
      <c r="M5" s="15"/>
    </row>
    <row r="6" spans="1:13" ht="16.5" x14ac:dyDescent="0.3">
      <c r="A6" s="429">
        <f t="shared" si="0"/>
        <v>4</v>
      </c>
      <c r="B6" s="3" t="s">
        <v>664</v>
      </c>
      <c r="C6" s="134" t="s">
        <v>27</v>
      </c>
      <c r="D6" s="4">
        <v>45000</v>
      </c>
      <c r="E6" s="152">
        <v>100</v>
      </c>
      <c r="F6" s="5">
        <v>625</v>
      </c>
      <c r="G6" s="4">
        <f>D6-E6</f>
        <v>44900</v>
      </c>
      <c r="H6" s="5">
        <f>G6*F6</f>
        <v>28062500</v>
      </c>
      <c r="I6" s="5">
        <v>28062500</v>
      </c>
      <c r="J6" s="5">
        <f>H6-I6</f>
        <v>0</v>
      </c>
      <c r="K6" s="354" t="s">
        <v>32</v>
      </c>
      <c r="L6" s="87"/>
      <c r="M6" s="87"/>
    </row>
    <row r="7" spans="1:13" ht="16.5" x14ac:dyDescent="0.3">
      <c r="A7" s="429">
        <f t="shared" si="0"/>
        <v>5</v>
      </c>
      <c r="B7" s="3"/>
      <c r="C7" s="6"/>
      <c r="D7" s="4"/>
      <c r="E7" s="4"/>
      <c r="F7" s="5"/>
      <c r="G7" s="4"/>
      <c r="H7" s="5"/>
      <c r="I7" s="5"/>
      <c r="J7" s="5"/>
      <c r="K7" s="104"/>
      <c r="L7" s="10"/>
      <c r="M7" s="10"/>
    </row>
    <row r="8" spans="1:13" ht="16.5" x14ac:dyDescent="0.3">
      <c r="A8" s="429">
        <f t="shared" si="0"/>
        <v>6</v>
      </c>
      <c r="B8" s="3"/>
      <c r="C8" s="6"/>
      <c r="D8" s="4"/>
      <c r="E8" s="4"/>
      <c r="F8" s="5"/>
      <c r="G8" s="4"/>
      <c r="H8" s="5"/>
      <c r="I8" s="5"/>
      <c r="J8" s="5"/>
      <c r="K8" s="104"/>
      <c r="L8" s="10"/>
      <c r="M8" s="10"/>
    </row>
    <row r="9" spans="1:13" ht="16.5" x14ac:dyDescent="0.3">
      <c r="A9" s="429">
        <f t="shared" si="0"/>
        <v>7</v>
      </c>
      <c r="B9" s="3"/>
      <c r="C9" s="6"/>
      <c r="D9" s="4"/>
      <c r="E9" s="4"/>
      <c r="F9" s="5"/>
      <c r="G9" s="4"/>
      <c r="H9" s="5"/>
      <c r="I9" s="5"/>
      <c r="J9" s="5"/>
      <c r="K9" s="104"/>
      <c r="L9" s="10"/>
      <c r="M9" s="10"/>
    </row>
    <row r="10" spans="1:13" ht="16.5" x14ac:dyDescent="0.3">
      <c r="A10" s="429">
        <f t="shared" si="0"/>
        <v>8</v>
      </c>
      <c r="B10" s="3"/>
      <c r="C10" s="6"/>
      <c r="D10" s="4"/>
      <c r="E10" s="4"/>
      <c r="F10" s="4"/>
      <c r="G10" s="5"/>
      <c r="H10" s="5"/>
      <c r="I10" s="5"/>
      <c r="J10" s="5"/>
      <c r="K10" s="104"/>
      <c r="L10" s="10"/>
      <c r="M10" s="10"/>
    </row>
    <row r="11" spans="1:13" ht="16.5" x14ac:dyDescent="0.3">
      <c r="A11" s="429">
        <f t="shared" si="0"/>
        <v>9</v>
      </c>
      <c r="B11" s="3"/>
      <c r="C11" s="6"/>
      <c r="D11" s="4"/>
      <c r="E11" s="4"/>
      <c r="F11" s="4"/>
      <c r="G11" s="5"/>
      <c r="H11" s="5"/>
      <c r="I11" s="5"/>
      <c r="J11" s="5"/>
      <c r="K11" s="104"/>
      <c r="L11" s="10"/>
      <c r="M11" s="10"/>
    </row>
    <row r="12" spans="1:13" ht="16.5" x14ac:dyDescent="0.3">
      <c r="A12" s="429">
        <f t="shared" si="0"/>
        <v>10</v>
      </c>
      <c r="B12" s="3"/>
      <c r="C12" s="7"/>
      <c r="D12" s="4"/>
      <c r="E12" s="4"/>
      <c r="F12" s="4"/>
      <c r="G12" s="5"/>
      <c r="H12" s="5"/>
      <c r="I12" s="5"/>
      <c r="J12" s="5"/>
      <c r="K12" s="104"/>
      <c r="L12" s="10"/>
      <c r="M12" s="10"/>
    </row>
    <row r="16" spans="1:13" x14ac:dyDescent="0.25">
      <c r="H16" s="799" t="s">
        <v>55</v>
      </c>
      <c r="I16" s="668">
        <f>SUM(H3:H12)</f>
        <v>126612500</v>
      </c>
      <c r="J16" s="668"/>
      <c r="K16" s="668"/>
    </row>
    <row r="17" spans="8:11" x14ac:dyDescent="0.25">
      <c r="H17" s="799"/>
      <c r="I17" s="668"/>
      <c r="J17" s="668"/>
      <c r="K17" s="668"/>
    </row>
    <row r="19" spans="8:11" x14ac:dyDescent="0.25">
      <c r="H19" s="799" t="s">
        <v>66</v>
      </c>
      <c r="I19" s="668">
        <f>SUM(I3:I12)</f>
        <v>126612500</v>
      </c>
      <c r="J19" s="668"/>
      <c r="K19" s="668" t="e">
        <f>K3+K4</f>
        <v>#VALUE!</v>
      </c>
    </row>
    <row r="20" spans="8:11" x14ac:dyDescent="0.25">
      <c r="H20" s="799"/>
      <c r="I20" s="668"/>
      <c r="J20" s="668"/>
      <c r="K20" s="668"/>
    </row>
    <row r="22" spans="8:11" x14ac:dyDescent="0.25">
      <c r="H22" s="799" t="s">
        <v>71</v>
      </c>
      <c r="I22" s="668">
        <f>I16-I19</f>
        <v>0</v>
      </c>
      <c r="J22" s="668"/>
      <c r="K22" s="668" t="e">
        <f>I16-K19</f>
        <v>#VALUE!</v>
      </c>
    </row>
    <row r="23" spans="8:11" x14ac:dyDescent="0.25">
      <c r="H23" s="799"/>
      <c r="I23" s="668"/>
      <c r="J23" s="668"/>
      <c r="K23" s="668"/>
    </row>
  </sheetData>
  <mergeCells count="19">
    <mergeCell ref="H22:H23"/>
    <mergeCell ref="I22:K23"/>
    <mergeCell ref="M1:M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L1:L2"/>
    <mergeCell ref="A1:A2"/>
    <mergeCell ref="H16:H17"/>
    <mergeCell ref="I16:K17"/>
    <mergeCell ref="H19:H20"/>
    <mergeCell ref="I19:K20"/>
  </mergeCells>
  <pageMargins left="0.7" right="0.7" top="0.75" bottom="0.75" header="0.3" footer="0.3"/>
  <pageSetup scale="65" orientation="landscape" horizontalDpi="1200" verticalDpi="1200" r:id="rId1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3"/>
  <sheetViews>
    <sheetView topLeftCell="A5" workbookViewId="0">
      <selection activeCell="G27" sqref="G27"/>
    </sheetView>
  </sheetViews>
  <sheetFormatPr baseColWidth="10" defaultRowHeight="15" x14ac:dyDescent="0.25"/>
  <cols>
    <col min="1" max="1" width="14" customWidth="1"/>
    <col min="2" max="2" width="9.28515625" customWidth="1"/>
    <col min="3" max="3" width="11" customWidth="1"/>
    <col min="4" max="4" width="13" customWidth="1"/>
    <col min="5" max="5" width="8" customWidth="1"/>
    <col min="6" max="6" width="20.5703125" customWidth="1"/>
    <col min="7" max="7" width="19" customWidth="1"/>
    <col min="8" max="9" width="13.85546875" customWidth="1"/>
    <col min="10" max="10" width="10.42578125" customWidth="1"/>
    <col min="11" max="11" width="8.28515625" customWidth="1"/>
    <col min="12" max="12" width="13.85546875" customWidth="1"/>
  </cols>
  <sheetData>
    <row r="1" spans="1:12" x14ac:dyDescent="0.25">
      <c r="A1" s="665" t="s">
        <v>0</v>
      </c>
      <c r="B1" s="665" t="s">
        <v>1</v>
      </c>
      <c r="C1" s="665" t="s">
        <v>2</v>
      </c>
      <c r="D1" s="665" t="s">
        <v>3</v>
      </c>
      <c r="E1" s="665" t="s">
        <v>5</v>
      </c>
      <c r="F1" s="665" t="s">
        <v>4</v>
      </c>
      <c r="G1" s="665" t="s">
        <v>6</v>
      </c>
      <c r="H1" s="665" t="s">
        <v>7</v>
      </c>
      <c r="I1" s="665" t="s">
        <v>71</v>
      </c>
      <c r="J1" s="665" t="s">
        <v>9</v>
      </c>
      <c r="K1" s="665" t="s">
        <v>33</v>
      </c>
      <c r="L1" s="665" t="s">
        <v>105</v>
      </c>
    </row>
    <row r="2" spans="1:12" x14ac:dyDescent="0.25">
      <c r="A2" s="666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</row>
    <row r="3" spans="1:12" ht="16.5" x14ac:dyDescent="0.3">
      <c r="A3" s="3" t="s">
        <v>115</v>
      </c>
      <c r="B3" s="12" t="s">
        <v>27</v>
      </c>
      <c r="C3" s="4">
        <v>45000</v>
      </c>
      <c r="D3" s="4">
        <v>361</v>
      </c>
      <c r="E3" s="5">
        <v>730</v>
      </c>
      <c r="F3" s="4">
        <f>C3-D3</f>
        <v>44639</v>
      </c>
      <c r="G3" s="5">
        <f>F3*E3</f>
        <v>32586470</v>
      </c>
      <c r="H3" s="5">
        <v>32586470</v>
      </c>
      <c r="I3" s="5">
        <f>G3-H3</f>
        <v>0</v>
      </c>
      <c r="J3" s="65">
        <v>45218</v>
      </c>
      <c r="K3" s="52" t="s">
        <v>32</v>
      </c>
      <c r="L3" s="15">
        <v>15900000</v>
      </c>
    </row>
    <row r="4" spans="1:12" ht="16.5" x14ac:dyDescent="0.3">
      <c r="A4" s="3" t="s">
        <v>198</v>
      </c>
      <c r="B4" s="6" t="s">
        <v>25</v>
      </c>
      <c r="C4" s="4">
        <v>11000</v>
      </c>
      <c r="D4" s="4"/>
      <c r="E4" s="5">
        <v>720</v>
      </c>
      <c r="F4" s="4">
        <f>C4-D4</f>
        <v>11000</v>
      </c>
      <c r="G4" s="5">
        <f>F4*E4</f>
        <v>7920000</v>
      </c>
      <c r="H4" s="5">
        <v>7920000</v>
      </c>
      <c r="I4" s="5">
        <f>G4-H4</f>
        <v>0</v>
      </c>
      <c r="J4" s="65"/>
      <c r="K4" s="52" t="s">
        <v>32</v>
      </c>
      <c r="L4" s="15">
        <v>4100000</v>
      </c>
    </row>
    <row r="5" spans="1:12" ht="16.5" x14ac:dyDescent="0.3">
      <c r="A5" s="3"/>
      <c r="B5" s="12"/>
      <c r="C5" s="4"/>
      <c r="D5" s="4"/>
      <c r="E5" s="5"/>
      <c r="F5" s="4"/>
      <c r="G5" s="5"/>
      <c r="H5" s="5"/>
      <c r="I5" s="5"/>
      <c r="J5" s="65"/>
      <c r="K5" s="52"/>
      <c r="L5" s="15">
        <v>9300000</v>
      </c>
    </row>
    <row r="6" spans="1:12" ht="16.5" x14ac:dyDescent="0.3">
      <c r="A6" s="3"/>
      <c r="B6" s="6"/>
      <c r="C6" s="84"/>
      <c r="D6" s="84"/>
      <c r="E6" s="84"/>
      <c r="F6" s="85"/>
      <c r="G6" s="86"/>
      <c r="H6" s="86"/>
      <c r="I6" s="86"/>
      <c r="J6" s="8"/>
      <c r="K6" s="87"/>
      <c r="L6" s="87"/>
    </row>
    <row r="7" spans="1:12" ht="16.5" x14ac:dyDescent="0.3">
      <c r="A7" s="3"/>
      <c r="B7" s="6"/>
      <c r="C7" s="4"/>
      <c r="D7" s="4"/>
      <c r="E7" s="5"/>
      <c r="F7" s="4"/>
      <c r="G7" s="5"/>
      <c r="H7" s="5"/>
      <c r="I7" s="5"/>
      <c r="J7" s="105"/>
      <c r="K7" s="10"/>
      <c r="L7" s="10"/>
    </row>
    <row r="8" spans="1:12" ht="16.5" x14ac:dyDescent="0.3">
      <c r="A8" s="3"/>
      <c r="B8" s="12"/>
      <c r="C8" s="4"/>
      <c r="D8" s="4"/>
      <c r="E8" s="5"/>
      <c r="F8" s="4"/>
      <c r="G8" s="5"/>
      <c r="H8" s="5"/>
      <c r="I8" s="5"/>
      <c r="J8" s="105"/>
      <c r="K8" s="10"/>
      <c r="L8" s="10"/>
    </row>
    <row r="9" spans="1:12" ht="16.5" x14ac:dyDescent="0.3">
      <c r="A9" s="3"/>
      <c r="B9" s="12"/>
      <c r="C9" s="4"/>
      <c r="D9" s="4"/>
      <c r="E9" s="4"/>
      <c r="F9" s="4"/>
      <c r="G9" s="5"/>
      <c r="H9" s="5"/>
      <c r="I9" s="5"/>
      <c r="J9" s="105"/>
      <c r="K9" s="10"/>
      <c r="L9" s="10"/>
    </row>
    <row r="10" spans="1:12" ht="16.5" x14ac:dyDescent="0.3">
      <c r="A10" s="3"/>
      <c r="B10" s="6"/>
      <c r="C10" s="4"/>
      <c r="D10" s="4"/>
      <c r="E10" s="4"/>
      <c r="F10" s="5"/>
      <c r="G10" s="5"/>
      <c r="H10" s="5"/>
      <c r="I10" s="5"/>
      <c r="J10" s="105"/>
      <c r="K10" s="10"/>
      <c r="L10" s="10"/>
    </row>
    <row r="11" spans="1:12" ht="16.5" x14ac:dyDescent="0.3">
      <c r="A11" s="3"/>
      <c r="B11" s="6"/>
      <c r="C11" s="4"/>
      <c r="D11" s="4"/>
      <c r="E11" s="4"/>
      <c r="F11" s="5"/>
      <c r="G11" s="5"/>
      <c r="H11" s="5"/>
      <c r="I11" s="5"/>
      <c r="J11" s="105"/>
      <c r="K11" s="10"/>
      <c r="L11" s="10"/>
    </row>
    <row r="12" spans="1:12" ht="16.5" x14ac:dyDescent="0.3">
      <c r="A12" s="3"/>
      <c r="B12" s="7"/>
      <c r="C12" s="4"/>
      <c r="D12" s="4"/>
      <c r="E12" s="4"/>
      <c r="F12" s="5"/>
      <c r="G12" s="5"/>
      <c r="H12" s="5"/>
      <c r="I12" s="5"/>
      <c r="J12" s="105"/>
      <c r="K12" s="10"/>
      <c r="L12" s="10"/>
    </row>
    <row r="16" spans="1:12" x14ac:dyDescent="0.25">
      <c r="G16" s="799" t="s">
        <v>55</v>
      </c>
      <c r="H16" s="668">
        <f>G3+G4+G5+G7+G8</f>
        <v>40506470</v>
      </c>
      <c r="I16" s="668"/>
      <c r="J16" s="668"/>
    </row>
    <row r="17" spans="7:10" x14ac:dyDescent="0.25">
      <c r="G17" s="799"/>
      <c r="H17" s="668"/>
      <c r="I17" s="668"/>
      <c r="J17" s="668"/>
    </row>
    <row r="19" spans="7:10" x14ac:dyDescent="0.25">
      <c r="G19" s="799" t="s">
        <v>66</v>
      </c>
      <c r="H19" s="668">
        <f>H3+H4+H5+H6+H7+H8+H9</f>
        <v>40506470</v>
      </c>
      <c r="I19" s="668"/>
      <c r="J19" s="668">
        <f>J3+J4</f>
        <v>45218</v>
      </c>
    </row>
    <row r="20" spans="7:10" x14ac:dyDescent="0.25">
      <c r="G20" s="799"/>
      <c r="H20" s="668"/>
      <c r="I20" s="668"/>
      <c r="J20" s="668"/>
    </row>
    <row r="22" spans="7:10" x14ac:dyDescent="0.25">
      <c r="G22" s="799" t="s">
        <v>71</v>
      </c>
      <c r="H22" s="668">
        <f>H16-H19</f>
        <v>0</v>
      </c>
      <c r="I22" s="668"/>
      <c r="J22" s="668">
        <f>H16-J19</f>
        <v>40461252</v>
      </c>
    </row>
    <row r="23" spans="7:10" x14ac:dyDescent="0.25">
      <c r="G23" s="799"/>
      <c r="H23" s="668"/>
      <c r="I23" s="668"/>
      <c r="J23" s="668"/>
    </row>
  </sheetData>
  <mergeCells count="18">
    <mergeCell ref="L1:L2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G16:G17"/>
    <mergeCell ref="H16:J17"/>
    <mergeCell ref="G19:G20"/>
    <mergeCell ref="H19:J20"/>
    <mergeCell ref="G22:G23"/>
    <mergeCell ref="H22:J23"/>
  </mergeCells>
  <pageMargins left="0.7" right="0.7" top="0.75" bottom="0.75" header="0.3" footer="0.3"/>
  <pageSetup scale="75" orientation="landscape" r:id="rId1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A39"/>
  <sheetViews>
    <sheetView topLeftCell="A6" zoomScaleNormal="100" workbookViewId="0">
      <selection activeCell="A6" sqref="A6:B6"/>
    </sheetView>
  </sheetViews>
  <sheetFormatPr baseColWidth="10" defaultRowHeight="15" x14ac:dyDescent="0.25"/>
  <cols>
    <col min="2" max="2" width="11.7109375" customWidth="1"/>
    <col min="4" max="4" width="29.42578125" customWidth="1"/>
    <col min="6" max="6" width="13.85546875" customWidth="1"/>
    <col min="19" max="19" width="15.7109375" customWidth="1"/>
  </cols>
  <sheetData>
    <row r="2" spans="1:27" ht="15" customHeight="1" x14ac:dyDescent="0.25">
      <c r="A2" s="798" t="s">
        <v>9</v>
      </c>
      <c r="B2" s="798"/>
      <c r="C2" s="727" t="s">
        <v>313</v>
      </c>
      <c r="D2" s="728"/>
      <c r="E2" s="727" t="s">
        <v>314</v>
      </c>
      <c r="F2" s="728"/>
      <c r="G2" s="727" t="s">
        <v>315</v>
      </c>
      <c r="H2" s="728"/>
      <c r="I2" s="727" t="s">
        <v>316</v>
      </c>
      <c r="J2" s="728"/>
      <c r="K2" s="727" t="s">
        <v>317</v>
      </c>
      <c r="L2" s="728"/>
      <c r="M2" s="727" t="s">
        <v>318</v>
      </c>
      <c r="N2" s="728"/>
      <c r="O2" s="727" t="s">
        <v>319</v>
      </c>
      <c r="P2" s="728"/>
      <c r="Q2" s="727" t="s">
        <v>320</v>
      </c>
      <c r="R2" s="728"/>
      <c r="S2" s="762" t="s">
        <v>5</v>
      </c>
      <c r="T2" s="727" t="s">
        <v>273</v>
      </c>
      <c r="U2" s="728"/>
      <c r="V2" s="727" t="s">
        <v>274</v>
      </c>
      <c r="W2" s="728"/>
      <c r="X2" s="727" t="s">
        <v>278</v>
      </c>
      <c r="Y2" s="728"/>
      <c r="Z2" s="727" t="s">
        <v>105</v>
      </c>
      <c r="AA2" s="728"/>
    </row>
    <row r="3" spans="1:27" ht="15" customHeight="1" x14ac:dyDescent="0.25">
      <c r="A3" s="798"/>
      <c r="B3" s="798"/>
      <c r="C3" s="729"/>
      <c r="D3" s="730"/>
      <c r="E3" s="729"/>
      <c r="F3" s="730"/>
      <c r="G3" s="729"/>
      <c r="H3" s="730"/>
      <c r="I3" s="729"/>
      <c r="J3" s="730"/>
      <c r="K3" s="729"/>
      <c r="L3" s="730"/>
      <c r="M3" s="729"/>
      <c r="N3" s="730"/>
      <c r="O3" s="729"/>
      <c r="P3" s="730"/>
      <c r="Q3" s="729"/>
      <c r="R3" s="730"/>
      <c r="S3" s="763"/>
      <c r="T3" s="729"/>
      <c r="U3" s="730"/>
      <c r="V3" s="729"/>
      <c r="W3" s="730"/>
      <c r="X3" s="729"/>
      <c r="Y3" s="730"/>
      <c r="Z3" s="729"/>
      <c r="AA3" s="730"/>
    </row>
    <row r="4" spans="1:27" x14ac:dyDescent="0.25">
      <c r="A4" s="651"/>
      <c r="B4" s="652"/>
      <c r="C4" s="766" t="s">
        <v>420</v>
      </c>
      <c r="D4" s="767"/>
      <c r="E4" s="739" t="s">
        <v>78</v>
      </c>
      <c r="F4" s="736"/>
      <c r="G4" s="740">
        <v>45000</v>
      </c>
      <c r="H4" s="764"/>
      <c r="I4" s="735">
        <v>45000</v>
      </c>
      <c r="J4" s="765"/>
      <c r="K4" s="737"/>
      <c r="L4" s="738"/>
      <c r="M4" s="739"/>
      <c r="N4" s="736"/>
      <c r="O4" s="740"/>
      <c r="P4" s="764"/>
      <c r="Q4" s="735"/>
      <c r="R4" s="765"/>
      <c r="S4" s="15"/>
      <c r="T4" s="787"/>
      <c r="U4" s="839"/>
      <c r="V4" s="788"/>
      <c r="W4" s="797"/>
      <c r="X4" s="788"/>
      <c r="Y4" s="797"/>
      <c r="Z4" s="788"/>
      <c r="AA4" s="797"/>
    </row>
    <row r="5" spans="1:27" x14ac:dyDescent="0.25">
      <c r="A5" s="651"/>
      <c r="B5" s="652"/>
      <c r="C5" s="737" t="s">
        <v>517</v>
      </c>
      <c r="D5" s="738"/>
      <c r="E5" s="739" t="s">
        <v>479</v>
      </c>
      <c r="F5" s="736"/>
      <c r="G5" s="740">
        <v>45000</v>
      </c>
      <c r="H5" s="764"/>
      <c r="I5" s="735">
        <v>45000</v>
      </c>
      <c r="J5" s="765"/>
      <c r="K5" s="737"/>
      <c r="L5" s="738"/>
      <c r="M5" s="739"/>
      <c r="N5" s="736"/>
      <c r="O5" s="740"/>
      <c r="P5" s="764"/>
      <c r="Q5" s="735"/>
      <c r="R5" s="765"/>
      <c r="S5" s="15"/>
      <c r="T5" s="787"/>
      <c r="U5" s="839"/>
      <c r="V5" s="788"/>
      <c r="W5" s="797"/>
      <c r="X5" s="788"/>
      <c r="Y5" s="797"/>
      <c r="Z5" s="788"/>
      <c r="AA5" s="797"/>
    </row>
    <row r="6" spans="1:27" x14ac:dyDescent="0.25">
      <c r="A6" s="651"/>
      <c r="B6" s="652"/>
      <c r="C6" s="737" t="s">
        <v>518</v>
      </c>
      <c r="D6" s="738"/>
      <c r="E6" s="739" t="s">
        <v>223</v>
      </c>
      <c r="F6" s="736"/>
      <c r="G6" s="740">
        <v>45000</v>
      </c>
      <c r="H6" s="764"/>
      <c r="I6" s="735">
        <v>45000</v>
      </c>
      <c r="J6" s="765"/>
      <c r="K6" s="737"/>
      <c r="L6" s="738"/>
      <c r="M6" s="739"/>
      <c r="N6" s="736"/>
      <c r="O6" s="740"/>
      <c r="P6" s="764"/>
      <c r="Q6" s="735"/>
      <c r="R6" s="765"/>
      <c r="S6" s="15"/>
      <c r="T6" s="787"/>
      <c r="U6" s="839"/>
      <c r="V6" s="788"/>
      <c r="W6" s="797"/>
      <c r="X6" s="788"/>
      <c r="Y6" s="797"/>
      <c r="Z6" s="788"/>
      <c r="AA6" s="797"/>
    </row>
    <row r="7" spans="1:27" x14ac:dyDescent="0.25">
      <c r="A7" s="768">
        <v>45736</v>
      </c>
      <c r="B7" s="652"/>
      <c r="C7" s="737" t="s">
        <v>1140</v>
      </c>
      <c r="D7" s="738"/>
      <c r="E7" s="739" t="s">
        <v>612</v>
      </c>
      <c r="F7" s="736"/>
      <c r="G7" s="740">
        <v>45000</v>
      </c>
      <c r="H7" s="764"/>
      <c r="I7" s="735">
        <v>45000</v>
      </c>
      <c r="J7" s="765"/>
      <c r="K7" s="737"/>
      <c r="L7" s="738"/>
      <c r="M7" s="739"/>
      <c r="N7" s="736"/>
      <c r="O7" s="740"/>
      <c r="P7" s="764"/>
      <c r="Q7" s="735"/>
      <c r="R7" s="765"/>
      <c r="S7" s="15"/>
      <c r="T7" s="787"/>
      <c r="U7" s="839"/>
      <c r="V7" s="788"/>
      <c r="W7" s="797"/>
      <c r="X7" s="788"/>
      <c r="Y7" s="797"/>
      <c r="Z7" s="788"/>
      <c r="AA7" s="797"/>
    </row>
    <row r="8" spans="1:27" x14ac:dyDescent="0.25">
      <c r="A8" s="768">
        <v>45738</v>
      </c>
      <c r="B8" s="652"/>
      <c r="C8" s="737" t="s">
        <v>1141</v>
      </c>
      <c r="D8" s="738"/>
      <c r="E8" s="739" t="s">
        <v>701</v>
      </c>
      <c r="F8" s="736"/>
      <c r="G8" s="740">
        <v>45000</v>
      </c>
      <c r="H8" s="764"/>
      <c r="I8" s="735">
        <v>45000</v>
      </c>
      <c r="J8" s="765"/>
      <c r="K8" s="737"/>
      <c r="L8" s="738"/>
      <c r="M8" s="739"/>
      <c r="N8" s="736"/>
      <c r="O8" s="740"/>
      <c r="P8" s="764"/>
      <c r="Q8" s="735"/>
      <c r="R8" s="765"/>
      <c r="S8" s="15"/>
      <c r="T8" s="787"/>
      <c r="U8" s="839"/>
      <c r="V8" s="788"/>
      <c r="W8" s="797"/>
      <c r="X8" s="788"/>
      <c r="Y8" s="797"/>
      <c r="Z8" s="788"/>
      <c r="AA8" s="797"/>
    </row>
    <row r="9" spans="1:27" x14ac:dyDescent="0.25">
      <c r="A9" s="768">
        <v>45738</v>
      </c>
      <c r="B9" s="652"/>
      <c r="C9" s="737" t="s">
        <v>1142</v>
      </c>
      <c r="D9" s="738"/>
      <c r="E9" s="739" t="s">
        <v>649</v>
      </c>
      <c r="F9" s="736"/>
      <c r="G9" s="740">
        <v>45000</v>
      </c>
      <c r="H9" s="764"/>
      <c r="I9" s="735">
        <v>45000</v>
      </c>
      <c r="J9" s="765"/>
      <c r="K9" s="737"/>
      <c r="L9" s="738"/>
      <c r="M9" s="739"/>
      <c r="N9" s="736"/>
      <c r="O9" s="740"/>
      <c r="P9" s="764"/>
      <c r="Q9" s="735"/>
      <c r="R9" s="765"/>
      <c r="S9" s="15"/>
      <c r="T9" s="787"/>
      <c r="U9" s="839"/>
      <c r="V9" s="788"/>
      <c r="W9" s="797"/>
      <c r="X9" s="788"/>
      <c r="Y9" s="797"/>
      <c r="Z9" s="788"/>
      <c r="AA9" s="797"/>
    </row>
    <row r="10" spans="1:27" x14ac:dyDescent="0.25">
      <c r="A10" s="768">
        <v>45728</v>
      </c>
      <c r="B10" s="652"/>
      <c r="C10" s="737" t="s">
        <v>1218</v>
      </c>
      <c r="D10" s="738"/>
      <c r="E10" s="739" t="s">
        <v>1121</v>
      </c>
      <c r="F10" s="736"/>
      <c r="G10" s="740">
        <v>45000</v>
      </c>
      <c r="H10" s="764"/>
      <c r="I10" s="735">
        <v>45000</v>
      </c>
      <c r="J10" s="765"/>
      <c r="K10" s="737"/>
      <c r="L10" s="738"/>
      <c r="M10" s="739"/>
      <c r="N10" s="736"/>
      <c r="O10" s="740"/>
      <c r="P10" s="764"/>
      <c r="Q10" s="735"/>
      <c r="R10" s="765"/>
      <c r="S10" s="15"/>
      <c r="T10" s="787"/>
      <c r="U10" s="839"/>
      <c r="V10" s="788"/>
      <c r="W10" s="797"/>
      <c r="X10" s="788"/>
      <c r="Y10" s="797"/>
      <c r="Z10" s="788"/>
      <c r="AA10" s="797"/>
    </row>
    <row r="11" spans="1:27" x14ac:dyDescent="0.25">
      <c r="A11" s="651"/>
      <c r="B11" s="652"/>
      <c r="C11" s="737"/>
      <c r="D11" s="738"/>
      <c r="E11" s="739"/>
      <c r="F11" s="736"/>
      <c r="G11" s="740"/>
      <c r="H11" s="764"/>
      <c r="I11" s="735"/>
      <c r="J11" s="765"/>
      <c r="K11" s="737"/>
      <c r="L11" s="738"/>
      <c r="M11" s="739"/>
      <c r="N11" s="736"/>
      <c r="O11" s="740"/>
      <c r="P11" s="764"/>
      <c r="Q11" s="735"/>
      <c r="R11" s="765"/>
      <c r="S11" s="15"/>
      <c r="T11" s="787"/>
      <c r="U11" s="839"/>
      <c r="V11" s="788"/>
      <c r="W11" s="797"/>
      <c r="X11" s="788"/>
      <c r="Y11" s="797"/>
      <c r="Z11" s="788"/>
      <c r="AA11" s="797"/>
    </row>
    <row r="12" spans="1:27" x14ac:dyDescent="0.25">
      <c r="A12" s="651"/>
      <c r="B12" s="652"/>
      <c r="C12" s="737"/>
      <c r="D12" s="738"/>
      <c r="E12" s="739"/>
      <c r="F12" s="736"/>
      <c r="G12" s="740"/>
      <c r="H12" s="764"/>
      <c r="I12" s="735"/>
      <c r="J12" s="765"/>
      <c r="K12" s="737"/>
      <c r="L12" s="738"/>
      <c r="M12" s="739"/>
      <c r="N12" s="736"/>
      <c r="O12" s="740"/>
      <c r="P12" s="764"/>
      <c r="Q12" s="735"/>
      <c r="R12" s="765"/>
      <c r="S12" s="15"/>
      <c r="T12" s="787"/>
      <c r="U12" s="839"/>
      <c r="V12" s="788"/>
      <c r="W12" s="797"/>
      <c r="X12" s="788"/>
      <c r="Y12" s="797"/>
      <c r="Z12" s="788"/>
      <c r="AA12" s="797"/>
    </row>
    <row r="13" spans="1:27" x14ac:dyDescent="0.25">
      <c r="A13" s="651"/>
      <c r="B13" s="652"/>
      <c r="C13" s="737"/>
      <c r="D13" s="738"/>
      <c r="E13" s="739"/>
      <c r="F13" s="736"/>
      <c r="G13" s="740"/>
      <c r="H13" s="764"/>
      <c r="I13" s="735"/>
      <c r="J13" s="765"/>
      <c r="K13" s="737"/>
      <c r="L13" s="738"/>
      <c r="M13" s="739"/>
      <c r="N13" s="736"/>
      <c r="O13" s="740"/>
      <c r="P13" s="764"/>
      <c r="Q13" s="735"/>
      <c r="R13" s="765"/>
      <c r="S13" s="15"/>
      <c r="T13" s="787"/>
      <c r="U13" s="839"/>
      <c r="V13" s="788"/>
      <c r="W13" s="797"/>
      <c r="X13" s="788"/>
      <c r="Y13" s="797"/>
      <c r="Z13" s="788"/>
      <c r="AA13" s="797"/>
    </row>
    <row r="14" spans="1:27" x14ac:dyDescent="0.25">
      <c r="A14" s="651"/>
      <c r="B14" s="652"/>
      <c r="C14" s="737"/>
      <c r="D14" s="738"/>
      <c r="E14" s="739"/>
      <c r="F14" s="736"/>
      <c r="G14" s="740"/>
      <c r="H14" s="764"/>
      <c r="I14" s="735"/>
      <c r="J14" s="765"/>
      <c r="K14" s="737"/>
      <c r="L14" s="738"/>
      <c r="M14" s="739"/>
      <c r="N14" s="736"/>
      <c r="O14" s="740"/>
      <c r="P14" s="764"/>
      <c r="Q14" s="735"/>
      <c r="R14" s="765"/>
      <c r="S14" s="15"/>
      <c r="T14" s="787"/>
      <c r="U14" s="839"/>
      <c r="V14" s="788"/>
      <c r="W14" s="797"/>
      <c r="X14" s="788"/>
      <c r="Y14" s="797"/>
      <c r="Z14" s="788"/>
      <c r="AA14" s="797"/>
    </row>
    <row r="15" spans="1:27" x14ac:dyDescent="0.25">
      <c r="A15" s="651"/>
      <c r="B15" s="652"/>
      <c r="C15" s="737"/>
      <c r="D15" s="738"/>
      <c r="E15" s="739"/>
      <c r="F15" s="736"/>
      <c r="G15" s="740"/>
      <c r="H15" s="764"/>
      <c r="I15" s="735"/>
      <c r="J15" s="765"/>
      <c r="K15" s="737"/>
      <c r="L15" s="738"/>
      <c r="M15" s="739"/>
      <c r="N15" s="736"/>
      <c r="O15" s="740"/>
      <c r="P15" s="764"/>
      <c r="Q15" s="735"/>
      <c r="R15" s="765"/>
      <c r="S15" s="15"/>
      <c r="T15" s="787"/>
      <c r="U15" s="839"/>
      <c r="V15" s="788"/>
      <c r="W15" s="797"/>
      <c r="X15" s="788"/>
      <c r="Y15" s="797"/>
      <c r="Z15" s="788"/>
      <c r="AA15" s="797"/>
    </row>
    <row r="16" spans="1:27" x14ac:dyDescent="0.25">
      <c r="A16" s="651"/>
      <c r="B16" s="652"/>
      <c r="C16" s="737"/>
      <c r="D16" s="738"/>
      <c r="E16" s="739"/>
      <c r="F16" s="736"/>
      <c r="G16" s="740"/>
      <c r="H16" s="764"/>
      <c r="I16" s="735"/>
      <c r="J16" s="765"/>
      <c r="K16" s="737"/>
      <c r="L16" s="738"/>
      <c r="M16" s="739"/>
      <c r="N16" s="736"/>
      <c r="O16" s="740"/>
      <c r="P16" s="764"/>
      <c r="Q16" s="735"/>
      <c r="R16" s="765"/>
      <c r="S16" s="15"/>
      <c r="T16" s="787"/>
      <c r="U16" s="839"/>
      <c r="V16" s="788"/>
      <c r="W16" s="797"/>
      <c r="X16" s="788"/>
      <c r="Y16" s="797"/>
      <c r="Z16" s="788"/>
      <c r="AA16" s="797"/>
    </row>
    <row r="17" spans="1:27" x14ac:dyDescent="0.25">
      <c r="A17" s="651"/>
      <c r="B17" s="652"/>
      <c r="C17" s="737"/>
      <c r="D17" s="738"/>
      <c r="E17" s="739"/>
      <c r="F17" s="736"/>
      <c r="G17" s="740"/>
      <c r="H17" s="764"/>
      <c r="I17" s="735"/>
      <c r="J17" s="765"/>
      <c r="K17" s="737"/>
      <c r="L17" s="738"/>
      <c r="M17" s="739"/>
      <c r="N17" s="736"/>
      <c r="O17" s="740"/>
      <c r="P17" s="764"/>
      <c r="Q17" s="735"/>
      <c r="R17" s="765"/>
      <c r="S17" s="15"/>
      <c r="T17" s="787"/>
      <c r="U17" s="839"/>
      <c r="V17" s="788"/>
      <c r="W17" s="797"/>
      <c r="X17" s="788"/>
      <c r="Y17" s="797"/>
      <c r="Z17" s="788"/>
      <c r="AA17" s="797"/>
    </row>
    <row r="18" spans="1:27" x14ac:dyDescent="0.25">
      <c r="A18" s="651"/>
      <c r="B18" s="652"/>
      <c r="C18" s="737"/>
      <c r="D18" s="738"/>
      <c r="E18" s="739"/>
      <c r="F18" s="736"/>
      <c r="G18" s="740"/>
      <c r="H18" s="764"/>
      <c r="I18" s="735"/>
      <c r="J18" s="765"/>
      <c r="K18" s="737"/>
      <c r="L18" s="738"/>
      <c r="M18" s="739"/>
      <c r="N18" s="736"/>
      <c r="O18" s="740"/>
      <c r="P18" s="764"/>
      <c r="Q18" s="735"/>
      <c r="R18" s="765"/>
      <c r="S18" s="15"/>
      <c r="T18" s="787"/>
      <c r="U18" s="839"/>
      <c r="V18" s="788"/>
      <c r="W18" s="797"/>
      <c r="X18" s="788"/>
      <c r="Y18" s="797"/>
      <c r="Z18" s="788"/>
      <c r="AA18" s="797"/>
    </row>
    <row r="19" spans="1:27" x14ac:dyDescent="0.25">
      <c r="A19" s="651"/>
      <c r="B19" s="652"/>
      <c r="C19" s="737"/>
      <c r="D19" s="738"/>
      <c r="E19" s="739"/>
      <c r="F19" s="736"/>
      <c r="G19" s="740"/>
      <c r="H19" s="764"/>
      <c r="I19" s="735"/>
      <c r="J19" s="765"/>
      <c r="K19" s="737"/>
      <c r="L19" s="738"/>
      <c r="M19" s="739"/>
      <c r="N19" s="736"/>
      <c r="O19" s="740"/>
      <c r="P19" s="764"/>
      <c r="Q19" s="735"/>
      <c r="R19" s="765"/>
      <c r="S19" s="15"/>
      <c r="T19" s="787"/>
      <c r="U19" s="839"/>
      <c r="V19" s="788"/>
      <c r="W19" s="797"/>
      <c r="X19" s="788"/>
      <c r="Y19" s="797"/>
      <c r="Z19" s="788"/>
      <c r="AA19" s="797"/>
    </row>
    <row r="20" spans="1:27" x14ac:dyDescent="0.25">
      <c r="A20" s="651"/>
      <c r="B20" s="652"/>
      <c r="C20" s="737"/>
      <c r="D20" s="738"/>
      <c r="E20" s="739"/>
      <c r="F20" s="736"/>
      <c r="G20" s="740"/>
      <c r="H20" s="764"/>
      <c r="I20" s="735"/>
      <c r="J20" s="765"/>
      <c r="K20" s="737"/>
      <c r="L20" s="738"/>
      <c r="M20" s="739"/>
      <c r="N20" s="736"/>
      <c r="O20" s="740"/>
      <c r="P20" s="764"/>
      <c r="Q20" s="735"/>
      <c r="R20" s="765"/>
      <c r="S20" s="15"/>
      <c r="T20" s="787"/>
      <c r="U20" s="839"/>
      <c r="V20" s="788"/>
      <c r="W20" s="797"/>
      <c r="X20" s="788"/>
      <c r="Y20" s="797"/>
      <c r="Z20" s="788"/>
      <c r="AA20" s="797"/>
    </row>
    <row r="21" spans="1:27" x14ac:dyDescent="0.25">
      <c r="A21" s="651"/>
      <c r="B21" s="652"/>
      <c r="C21" s="737"/>
      <c r="D21" s="738"/>
      <c r="E21" s="739"/>
      <c r="F21" s="736"/>
      <c r="G21" s="740"/>
      <c r="H21" s="764"/>
      <c r="I21" s="735"/>
      <c r="J21" s="765"/>
      <c r="K21" s="737"/>
      <c r="L21" s="738"/>
      <c r="M21" s="739"/>
      <c r="N21" s="736"/>
      <c r="O21" s="740"/>
      <c r="P21" s="764"/>
      <c r="Q21" s="735"/>
      <c r="R21" s="765"/>
      <c r="S21" s="15"/>
      <c r="T21" s="787"/>
      <c r="U21" s="839"/>
      <c r="V21" s="788"/>
      <c r="W21" s="797"/>
      <c r="X21" s="788"/>
      <c r="Y21" s="797"/>
      <c r="Z21" s="788"/>
      <c r="AA21" s="797"/>
    </row>
    <row r="22" spans="1:27" x14ac:dyDescent="0.25">
      <c r="A22" s="651"/>
      <c r="B22" s="652"/>
      <c r="C22" s="737"/>
      <c r="D22" s="738"/>
      <c r="E22" s="739"/>
      <c r="F22" s="736"/>
      <c r="G22" s="740"/>
      <c r="H22" s="764"/>
      <c r="I22" s="735"/>
      <c r="J22" s="765"/>
      <c r="K22" s="737"/>
      <c r="L22" s="738"/>
      <c r="M22" s="739"/>
      <c r="N22" s="736"/>
      <c r="O22" s="740"/>
      <c r="P22" s="764"/>
      <c r="Q22" s="735"/>
      <c r="R22" s="765"/>
      <c r="S22" s="15"/>
      <c r="T22" s="787"/>
      <c r="U22" s="839"/>
      <c r="V22" s="788"/>
      <c r="W22" s="797"/>
      <c r="X22" s="788"/>
      <c r="Y22" s="797"/>
      <c r="Z22" s="788"/>
      <c r="AA22" s="797"/>
    </row>
    <row r="23" spans="1:27" x14ac:dyDescent="0.25">
      <c r="A23" s="651"/>
      <c r="B23" s="652"/>
      <c r="C23" s="737"/>
      <c r="D23" s="738"/>
      <c r="E23" s="739"/>
      <c r="F23" s="736"/>
      <c r="G23" s="740"/>
      <c r="H23" s="764"/>
      <c r="I23" s="735"/>
      <c r="J23" s="765"/>
      <c r="K23" s="737"/>
      <c r="L23" s="738"/>
      <c r="M23" s="739"/>
      <c r="N23" s="736"/>
      <c r="O23" s="740"/>
      <c r="P23" s="764"/>
      <c r="Q23" s="735"/>
      <c r="R23" s="765"/>
      <c r="S23" s="15"/>
      <c r="T23" s="787"/>
      <c r="U23" s="839"/>
      <c r="V23" s="788"/>
      <c r="W23" s="797"/>
      <c r="X23" s="788"/>
      <c r="Y23" s="797"/>
      <c r="Z23" s="788"/>
      <c r="AA23" s="797"/>
    </row>
    <row r="24" spans="1:27" x14ac:dyDescent="0.25">
      <c r="A24" s="651"/>
      <c r="B24" s="652"/>
      <c r="C24" s="737"/>
      <c r="D24" s="738"/>
      <c r="E24" s="739"/>
      <c r="F24" s="736"/>
      <c r="G24" s="740"/>
      <c r="H24" s="764"/>
      <c r="I24" s="735"/>
      <c r="J24" s="765"/>
      <c r="K24" s="737"/>
      <c r="L24" s="738"/>
      <c r="M24" s="739"/>
      <c r="N24" s="736"/>
      <c r="O24" s="740">
        <f>SUM(O4:P19)</f>
        <v>0</v>
      </c>
      <c r="P24" s="764"/>
      <c r="Q24" s="740">
        <f>SUM(Q4:R19)</f>
        <v>0</v>
      </c>
      <c r="R24" s="764"/>
      <c r="S24" s="15"/>
      <c r="T24" s="787"/>
      <c r="U24" s="839"/>
      <c r="V24" s="788"/>
      <c r="W24" s="797"/>
      <c r="X24" s="788"/>
      <c r="Y24" s="797"/>
      <c r="Z24" s="788"/>
      <c r="AA24" s="797"/>
    </row>
    <row r="29" spans="1:27" ht="15" customHeight="1" x14ac:dyDescent="0.25">
      <c r="P29" s="789" t="s">
        <v>275</v>
      </c>
      <c r="Q29" s="790"/>
      <c r="R29" s="793">
        <f>SUM(T4:U8)</f>
        <v>0</v>
      </c>
      <c r="S29" s="794"/>
    </row>
    <row r="30" spans="1:27" ht="15" customHeight="1" x14ac:dyDescent="0.25">
      <c r="P30" s="791"/>
      <c r="Q30" s="792"/>
      <c r="R30" s="795"/>
      <c r="S30" s="796"/>
    </row>
    <row r="31" spans="1:27" x14ac:dyDescent="0.25">
      <c r="P31" s="14"/>
      <c r="Q31" s="14"/>
      <c r="R31" s="14"/>
      <c r="S31" s="14"/>
    </row>
    <row r="32" spans="1:27" ht="15" customHeight="1" x14ac:dyDescent="0.25">
      <c r="P32" s="771" t="s">
        <v>276</v>
      </c>
      <c r="Q32" s="772"/>
      <c r="R32" s="775">
        <f>SUM(V4:W8)</f>
        <v>0</v>
      </c>
      <c r="S32" s="776"/>
    </row>
    <row r="33" spans="16:19" ht="15" customHeight="1" x14ac:dyDescent="0.25">
      <c r="P33" s="773"/>
      <c r="Q33" s="774"/>
      <c r="R33" s="777"/>
      <c r="S33" s="778"/>
    </row>
    <row r="34" spans="16:19" x14ac:dyDescent="0.25">
      <c r="P34" s="14"/>
      <c r="Q34" s="14"/>
      <c r="R34" s="14"/>
      <c r="S34" s="14"/>
    </row>
    <row r="35" spans="16:19" ht="15" customHeight="1" x14ac:dyDescent="0.25">
      <c r="P35" s="771" t="s">
        <v>66</v>
      </c>
      <c r="Q35" s="772"/>
      <c r="R35" s="775">
        <f>SUM(Z4:AA13)</f>
        <v>0</v>
      </c>
      <c r="S35" s="776"/>
    </row>
    <row r="36" spans="16:19" ht="15" customHeight="1" x14ac:dyDescent="0.25">
      <c r="P36" s="773"/>
      <c r="Q36" s="774"/>
      <c r="R36" s="777"/>
      <c r="S36" s="778"/>
    </row>
    <row r="37" spans="16:19" x14ac:dyDescent="0.25">
      <c r="P37" s="14"/>
      <c r="Q37" s="14"/>
      <c r="R37" s="14"/>
      <c r="S37" s="14"/>
    </row>
    <row r="38" spans="16:19" ht="15" customHeight="1" x14ac:dyDescent="0.25">
      <c r="P38" s="779" t="s">
        <v>71</v>
      </c>
      <c r="Q38" s="780"/>
      <c r="R38" s="783">
        <f>R29-R32-R35</f>
        <v>0</v>
      </c>
      <c r="S38" s="840"/>
    </row>
    <row r="39" spans="16:19" ht="15" customHeight="1" x14ac:dyDescent="0.25">
      <c r="P39" s="781"/>
      <c r="Q39" s="782"/>
      <c r="R39" s="841"/>
      <c r="S39" s="842"/>
    </row>
  </sheetData>
  <mergeCells count="295">
    <mergeCell ref="M21:N21"/>
    <mergeCell ref="K21:L21"/>
    <mergeCell ref="I21:J21"/>
    <mergeCell ref="G21:H21"/>
    <mergeCell ref="E21:F21"/>
    <mergeCell ref="M2:N3"/>
    <mergeCell ref="K2:L3"/>
    <mergeCell ref="I2:J3"/>
    <mergeCell ref="G2:H3"/>
    <mergeCell ref="E2:F3"/>
    <mergeCell ref="G4:H4"/>
    <mergeCell ref="G5:H5"/>
    <mergeCell ref="G6:H6"/>
    <mergeCell ref="G7:H7"/>
    <mergeCell ref="G8:H8"/>
    <mergeCell ref="G9:H9"/>
    <mergeCell ref="E13:F13"/>
    <mergeCell ref="E14:F14"/>
    <mergeCell ref="E15:F15"/>
    <mergeCell ref="E12:F12"/>
    <mergeCell ref="E11:F11"/>
    <mergeCell ref="E10:F10"/>
    <mergeCell ref="E9:F9"/>
    <mergeCell ref="E8:F8"/>
    <mergeCell ref="V2:W3"/>
    <mergeCell ref="T2:U3"/>
    <mergeCell ref="S2:S3"/>
    <mergeCell ref="Q2:R3"/>
    <mergeCell ref="O2:P3"/>
    <mergeCell ref="M6:N6"/>
    <mergeCell ref="M5:N5"/>
    <mergeCell ref="M4:N4"/>
    <mergeCell ref="I9:J9"/>
    <mergeCell ref="I8:J8"/>
    <mergeCell ref="I7:J7"/>
    <mergeCell ref="I6:J6"/>
    <mergeCell ref="I5:J5"/>
    <mergeCell ref="I4:J4"/>
    <mergeCell ref="K4:L4"/>
    <mergeCell ref="K5:L5"/>
    <mergeCell ref="K6:L6"/>
    <mergeCell ref="K7:L7"/>
    <mergeCell ref="K8:L8"/>
    <mergeCell ref="K9:L9"/>
    <mergeCell ref="X24:Y24"/>
    <mergeCell ref="C24:D24"/>
    <mergeCell ref="E24:F24"/>
    <mergeCell ref="G24:H24"/>
    <mergeCell ref="I24:J24"/>
    <mergeCell ref="K24:L24"/>
    <mergeCell ref="M24:N24"/>
    <mergeCell ref="O24:P24"/>
    <mergeCell ref="Q24:R24"/>
    <mergeCell ref="T24:U24"/>
    <mergeCell ref="X22:Y22"/>
    <mergeCell ref="X23:Y23"/>
    <mergeCell ref="X19:Y19"/>
    <mergeCell ref="X20:Y20"/>
    <mergeCell ref="X21:Y21"/>
    <mergeCell ref="X12:Y12"/>
    <mergeCell ref="X13:Y13"/>
    <mergeCell ref="X14:Y14"/>
    <mergeCell ref="X15:Y15"/>
    <mergeCell ref="X16:Y16"/>
    <mergeCell ref="X17:Y17"/>
    <mergeCell ref="X18:Y18"/>
    <mergeCell ref="X2:Y3"/>
    <mergeCell ref="X4:Y4"/>
    <mergeCell ref="X5:Y5"/>
    <mergeCell ref="X6:Y6"/>
    <mergeCell ref="X7:Y7"/>
    <mergeCell ref="X8:Y8"/>
    <mergeCell ref="X9:Y9"/>
    <mergeCell ref="X10:Y10"/>
    <mergeCell ref="X11:Y11"/>
    <mergeCell ref="C21:D21"/>
    <mergeCell ref="C6:D6"/>
    <mergeCell ref="C7:D7"/>
    <mergeCell ref="C8:D8"/>
    <mergeCell ref="C9:D9"/>
    <mergeCell ref="C2:D3"/>
    <mergeCell ref="C20:D20"/>
    <mergeCell ref="C16:D16"/>
    <mergeCell ref="C17:D17"/>
    <mergeCell ref="C18:D18"/>
    <mergeCell ref="C19:D19"/>
    <mergeCell ref="C10:D10"/>
    <mergeCell ref="C11:D11"/>
    <mergeCell ref="C12:D12"/>
    <mergeCell ref="C13:D13"/>
    <mergeCell ref="C14:D14"/>
    <mergeCell ref="C15:D15"/>
    <mergeCell ref="C4:D4"/>
    <mergeCell ref="C5:D5"/>
    <mergeCell ref="E7:F7"/>
    <mergeCell ref="E6:F6"/>
    <mergeCell ref="E5:F5"/>
    <mergeCell ref="E4:F4"/>
    <mergeCell ref="E16:F16"/>
    <mergeCell ref="E17:F17"/>
    <mergeCell ref="E18:F18"/>
    <mergeCell ref="G20:H20"/>
    <mergeCell ref="G16:H16"/>
    <mergeCell ref="G17:H17"/>
    <mergeCell ref="G18:H18"/>
    <mergeCell ref="G19:H19"/>
    <mergeCell ref="G10:H10"/>
    <mergeCell ref="G11:H11"/>
    <mergeCell ref="G12:H12"/>
    <mergeCell ref="G13:H13"/>
    <mergeCell ref="G14:H14"/>
    <mergeCell ref="G15:H15"/>
    <mergeCell ref="E19:F19"/>
    <mergeCell ref="E20:F20"/>
    <mergeCell ref="I13:J13"/>
    <mergeCell ref="I14:J14"/>
    <mergeCell ref="I15:J15"/>
    <mergeCell ref="I16:J16"/>
    <mergeCell ref="I17:J17"/>
    <mergeCell ref="I18:J18"/>
    <mergeCell ref="K20:L20"/>
    <mergeCell ref="K19:L19"/>
    <mergeCell ref="I10:J10"/>
    <mergeCell ref="I11:J11"/>
    <mergeCell ref="I12:J12"/>
    <mergeCell ref="I19:J19"/>
    <mergeCell ref="K16:L16"/>
    <mergeCell ref="K17:L17"/>
    <mergeCell ref="K18:L18"/>
    <mergeCell ref="K10:L10"/>
    <mergeCell ref="K11:L11"/>
    <mergeCell ref="K12:L12"/>
    <mergeCell ref="K13:L13"/>
    <mergeCell ref="K14:L14"/>
    <mergeCell ref="K15:L15"/>
    <mergeCell ref="I20:J20"/>
    <mergeCell ref="M19:N19"/>
    <mergeCell ref="M20:N20"/>
    <mergeCell ref="O4:P4"/>
    <mergeCell ref="O5:P5"/>
    <mergeCell ref="O6:P6"/>
    <mergeCell ref="O7:P7"/>
    <mergeCell ref="O8:P8"/>
    <mergeCell ref="O9:P9"/>
    <mergeCell ref="M13:N13"/>
    <mergeCell ref="M14:N14"/>
    <mergeCell ref="M15:N15"/>
    <mergeCell ref="M16:N16"/>
    <mergeCell ref="M17:N17"/>
    <mergeCell ref="M18:N18"/>
    <mergeCell ref="M7:N7"/>
    <mergeCell ref="M8:N8"/>
    <mergeCell ref="M9:N9"/>
    <mergeCell ref="M10:N10"/>
    <mergeCell ref="M11:N11"/>
    <mergeCell ref="M12:N12"/>
    <mergeCell ref="Q12:R12"/>
    <mergeCell ref="O16:P16"/>
    <mergeCell ref="O17:P17"/>
    <mergeCell ref="O18:P18"/>
    <mergeCell ref="O10:P10"/>
    <mergeCell ref="O11:P11"/>
    <mergeCell ref="O12:P12"/>
    <mergeCell ref="O13:P13"/>
    <mergeCell ref="O14:P14"/>
    <mergeCell ref="O15:P15"/>
    <mergeCell ref="T14:U14"/>
    <mergeCell ref="T15:U15"/>
    <mergeCell ref="Q19:R19"/>
    <mergeCell ref="Q20:R20"/>
    <mergeCell ref="T4:U4"/>
    <mergeCell ref="T5:U5"/>
    <mergeCell ref="T6:U6"/>
    <mergeCell ref="T7:U7"/>
    <mergeCell ref="T8:U8"/>
    <mergeCell ref="T9:U9"/>
    <mergeCell ref="Q13:R13"/>
    <mergeCell ref="Q14:R14"/>
    <mergeCell ref="Q15:R15"/>
    <mergeCell ref="Q16:R16"/>
    <mergeCell ref="Q17:R17"/>
    <mergeCell ref="Q18:R18"/>
    <mergeCell ref="Q4:R4"/>
    <mergeCell ref="Q5:R5"/>
    <mergeCell ref="Q6:R6"/>
    <mergeCell ref="Q7:R7"/>
    <mergeCell ref="Q8:R8"/>
    <mergeCell ref="Q9:R9"/>
    <mergeCell ref="Q10:R10"/>
    <mergeCell ref="Q11:R11"/>
    <mergeCell ref="V13:W13"/>
    <mergeCell ref="V14:W14"/>
    <mergeCell ref="V15:W15"/>
    <mergeCell ref="V16:W16"/>
    <mergeCell ref="V17:W17"/>
    <mergeCell ref="V18:W18"/>
    <mergeCell ref="T20:U20"/>
    <mergeCell ref="V4:W4"/>
    <mergeCell ref="V5:W5"/>
    <mergeCell ref="V6:W6"/>
    <mergeCell ref="V7:W7"/>
    <mergeCell ref="V8:W8"/>
    <mergeCell ref="V9:W9"/>
    <mergeCell ref="V10:W10"/>
    <mergeCell ref="V11:W11"/>
    <mergeCell ref="V12:W12"/>
    <mergeCell ref="T16:U16"/>
    <mergeCell ref="T17:U17"/>
    <mergeCell ref="T18:U18"/>
    <mergeCell ref="T19:U19"/>
    <mergeCell ref="T10:U10"/>
    <mergeCell ref="T11:U11"/>
    <mergeCell ref="T12:U12"/>
    <mergeCell ref="T13:U13"/>
    <mergeCell ref="P32:Q33"/>
    <mergeCell ref="R32:S33"/>
    <mergeCell ref="P38:Q39"/>
    <mergeCell ref="R38:S39"/>
    <mergeCell ref="P35:Q36"/>
    <mergeCell ref="R35:S36"/>
    <mergeCell ref="V19:W19"/>
    <mergeCell ref="V20:W20"/>
    <mergeCell ref="P29:Q30"/>
    <mergeCell ref="R29:S30"/>
    <mergeCell ref="O20:P20"/>
    <mergeCell ref="O19:P19"/>
    <mergeCell ref="V21:W21"/>
    <mergeCell ref="V24:W24"/>
    <mergeCell ref="T21:U21"/>
    <mergeCell ref="Q21:R21"/>
    <mergeCell ref="O21:P21"/>
    <mergeCell ref="V22:W22"/>
    <mergeCell ref="V23:W23"/>
    <mergeCell ref="C22:D22"/>
    <mergeCell ref="C23:D23"/>
    <mergeCell ref="M22:N22"/>
    <mergeCell ref="M23:N23"/>
    <mergeCell ref="O22:P22"/>
    <mergeCell ref="O23:P23"/>
    <mergeCell ref="Q22:R22"/>
    <mergeCell ref="Q23:R23"/>
    <mergeCell ref="T22:U22"/>
    <mergeCell ref="T23:U23"/>
    <mergeCell ref="K23:L23"/>
    <mergeCell ref="K22:L22"/>
    <mergeCell ref="I23:J23"/>
    <mergeCell ref="I22:J22"/>
    <mergeCell ref="G23:H23"/>
    <mergeCell ref="G22:H22"/>
    <mergeCell ref="E23:F23"/>
    <mergeCell ref="E22:F22"/>
    <mergeCell ref="Z2:AA3"/>
    <mergeCell ref="Z4:AA4"/>
    <mergeCell ref="Z5:AA5"/>
    <mergeCell ref="Z6:AA6"/>
    <mergeCell ref="Z7:AA7"/>
    <mergeCell ref="Z8:AA8"/>
    <mergeCell ref="Z9:AA9"/>
    <mergeCell ref="Z10:AA10"/>
    <mergeCell ref="Z11:AA11"/>
    <mergeCell ref="Z21:AA21"/>
    <mergeCell ref="Z22:AA22"/>
    <mergeCell ref="Z23:AA23"/>
    <mergeCell ref="Z24:AA24"/>
    <mergeCell ref="Z12:AA12"/>
    <mergeCell ref="Z13:AA13"/>
    <mergeCell ref="Z14:AA14"/>
    <mergeCell ref="Z15:AA15"/>
    <mergeCell ref="Z16:AA16"/>
    <mergeCell ref="Z17:AA17"/>
    <mergeCell ref="Z18:AA18"/>
    <mergeCell ref="Z19:AA19"/>
    <mergeCell ref="Z20:AA20"/>
    <mergeCell ref="A2:B3"/>
    <mergeCell ref="A4:B4"/>
    <mergeCell ref="A5:B5"/>
    <mergeCell ref="A6:B6"/>
    <mergeCell ref="A7:B7"/>
    <mergeCell ref="A8:B8"/>
    <mergeCell ref="A9:B9"/>
    <mergeCell ref="A10:B10"/>
    <mergeCell ref="A11:B11"/>
    <mergeCell ref="A21:B21"/>
    <mergeCell ref="A22:B22"/>
    <mergeCell ref="A23:B23"/>
    <mergeCell ref="A24:B24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</mergeCells>
  <pageMargins left="0.7" right="0.7" top="0.75" bottom="0.75" header="0.3" footer="0.3"/>
  <pageSetup scale="40" orientation="landscape" horizontalDpi="1200" verticalDpi="1200" r:id="rId1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9"/>
  <sheetViews>
    <sheetView topLeftCell="E4" workbookViewId="0">
      <selection activeCell="K11" sqref="K11"/>
    </sheetView>
  </sheetViews>
  <sheetFormatPr baseColWidth="10" defaultRowHeight="15" x14ac:dyDescent="0.25"/>
  <cols>
    <col min="2" max="2" width="10.7109375" customWidth="1"/>
    <col min="3" max="3" width="28.7109375" customWidth="1"/>
    <col min="4" max="4" width="9.28515625" customWidth="1"/>
    <col min="5" max="5" width="15.28515625" customWidth="1"/>
    <col min="6" max="6" width="11" customWidth="1"/>
    <col min="7" max="7" width="13" customWidth="1"/>
    <col min="8" max="8" width="20.5703125" customWidth="1"/>
    <col min="9" max="9" width="8" customWidth="1"/>
    <col min="10" max="10" width="18.85546875" customWidth="1"/>
    <col min="11" max="11" width="17.42578125" customWidth="1"/>
    <col min="12" max="12" width="16.85546875" customWidth="1"/>
    <col min="13" max="13" width="19" customWidth="1"/>
    <col min="14" max="14" width="16.42578125" customWidth="1"/>
    <col min="16" max="16" width="20.28515625" customWidth="1"/>
  </cols>
  <sheetData>
    <row r="1" spans="1:16" x14ac:dyDescent="0.25">
      <c r="A1" s="665" t="s">
        <v>281</v>
      </c>
      <c r="B1" s="665" t="s">
        <v>9</v>
      </c>
      <c r="C1" s="665" t="s">
        <v>0</v>
      </c>
      <c r="D1" s="665" t="s">
        <v>1</v>
      </c>
      <c r="E1" s="665" t="s">
        <v>24</v>
      </c>
      <c r="F1" s="665" t="s">
        <v>2</v>
      </c>
      <c r="G1" s="665" t="s">
        <v>3</v>
      </c>
      <c r="H1" s="665" t="s">
        <v>4</v>
      </c>
      <c r="I1" s="665" t="s">
        <v>5</v>
      </c>
      <c r="J1" s="665" t="s">
        <v>6</v>
      </c>
      <c r="K1" s="665" t="s">
        <v>29</v>
      </c>
      <c r="L1" s="665" t="s">
        <v>158</v>
      </c>
      <c r="M1" s="665" t="s">
        <v>33</v>
      </c>
      <c r="N1" s="665" t="s">
        <v>7</v>
      </c>
      <c r="O1" s="665" t="s">
        <v>9</v>
      </c>
      <c r="P1" s="741" t="s">
        <v>67</v>
      </c>
    </row>
    <row r="2" spans="1:16" x14ac:dyDescent="0.25">
      <c r="A2" s="666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  <c r="O2" s="666"/>
      <c r="P2" s="741"/>
    </row>
    <row r="3" spans="1:16" ht="16.5" x14ac:dyDescent="0.3">
      <c r="A3" s="446">
        <v>1</v>
      </c>
      <c r="B3" s="11">
        <v>45682</v>
      </c>
      <c r="C3" s="3" t="s">
        <v>843</v>
      </c>
      <c r="D3" s="134" t="s">
        <v>27</v>
      </c>
      <c r="E3" s="134"/>
      <c r="F3" s="318">
        <v>45000</v>
      </c>
      <c r="G3" s="318">
        <v>0</v>
      </c>
      <c r="H3" s="318">
        <f t="shared" ref="H3:H10" si="0">F3-G3</f>
        <v>45000</v>
      </c>
      <c r="I3" s="319">
        <v>630</v>
      </c>
      <c r="J3" s="319">
        <f t="shared" ref="J3:J10" si="1">H3*I3</f>
        <v>28350000</v>
      </c>
      <c r="K3" s="319">
        <v>28350000</v>
      </c>
      <c r="L3" s="319">
        <f t="shared" ref="L3:L10" si="2">J3-K3</f>
        <v>0</v>
      </c>
      <c r="M3" s="119"/>
      <c r="N3" s="15">
        <v>28350000</v>
      </c>
      <c r="O3" s="11">
        <v>45694</v>
      </c>
      <c r="P3" s="10"/>
    </row>
    <row r="4" spans="1:16" ht="16.5" x14ac:dyDescent="0.3">
      <c r="A4" s="461">
        <f>A3+1</f>
        <v>2</v>
      </c>
      <c r="B4" s="11">
        <v>45691</v>
      </c>
      <c r="C4" s="3" t="s">
        <v>894</v>
      </c>
      <c r="D4" s="134" t="s">
        <v>27</v>
      </c>
      <c r="E4" s="134"/>
      <c r="F4" s="318">
        <v>45000</v>
      </c>
      <c r="G4" s="318">
        <v>100</v>
      </c>
      <c r="H4" s="318">
        <f t="shared" si="0"/>
        <v>44900</v>
      </c>
      <c r="I4" s="319">
        <v>630</v>
      </c>
      <c r="J4" s="319">
        <f t="shared" si="1"/>
        <v>28287000</v>
      </c>
      <c r="K4" s="319">
        <v>28287000</v>
      </c>
      <c r="L4" s="319">
        <f t="shared" si="2"/>
        <v>0</v>
      </c>
      <c r="M4" s="119"/>
      <c r="N4" s="15">
        <v>28287000</v>
      </c>
      <c r="O4" s="11">
        <v>45705</v>
      </c>
      <c r="P4" s="10"/>
    </row>
    <row r="5" spans="1:16" ht="16.5" x14ac:dyDescent="0.3">
      <c r="A5" s="461">
        <f>A4+1</f>
        <v>3</v>
      </c>
      <c r="B5" s="11">
        <v>45691</v>
      </c>
      <c r="C5" s="3" t="s">
        <v>895</v>
      </c>
      <c r="D5" s="134" t="s">
        <v>27</v>
      </c>
      <c r="E5" s="134"/>
      <c r="F5" s="318">
        <v>45000</v>
      </c>
      <c r="G5" s="318">
        <v>100</v>
      </c>
      <c r="H5" s="318">
        <f t="shared" si="0"/>
        <v>44900</v>
      </c>
      <c r="I5" s="319">
        <v>630</v>
      </c>
      <c r="J5" s="319">
        <f t="shared" si="1"/>
        <v>28287000</v>
      </c>
      <c r="K5" s="319">
        <v>28287000</v>
      </c>
      <c r="L5" s="319">
        <f t="shared" si="2"/>
        <v>0</v>
      </c>
      <c r="M5" s="119"/>
      <c r="N5" s="15">
        <v>28280000</v>
      </c>
      <c r="O5" s="11">
        <v>45710</v>
      </c>
      <c r="P5" s="10" t="s">
        <v>504</v>
      </c>
    </row>
    <row r="6" spans="1:16" ht="16.5" x14ac:dyDescent="0.3">
      <c r="A6" s="475">
        <f>A5+1</f>
        <v>4</v>
      </c>
      <c r="B6" s="11">
        <v>45699</v>
      </c>
      <c r="C6" s="3" t="s">
        <v>410</v>
      </c>
      <c r="D6" s="134" t="s">
        <v>27</v>
      </c>
      <c r="E6" s="134"/>
      <c r="F6" s="318">
        <v>45000</v>
      </c>
      <c r="G6" s="318">
        <v>100</v>
      </c>
      <c r="H6" s="318">
        <f t="shared" si="0"/>
        <v>44900</v>
      </c>
      <c r="I6" s="319">
        <v>630</v>
      </c>
      <c r="J6" s="319">
        <f t="shared" si="1"/>
        <v>28287000</v>
      </c>
      <c r="K6" s="319">
        <v>28287000</v>
      </c>
      <c r="L6" s="319">
        <f t="shared" si="2"/>
        <v>0</v>
      </c>
      <c r="M6" s="119"/>
      <c r="N6" s="15">
        <v>13287000</v>
      </c>
      <c r="O6" s="11">
        <v>45713</v>
      </c>
      <c r="P6" s="10" t="s">
        <v>1017</v>
      </c>
    </row>
    <row r="7" spans="1:16" ht="16.5" x14ac:dyDescent="0.3">
      <c r="A7" s="478">
        <f t="shared" ref="A7:A10" si="3">A6+1</f>
        <v>5</v>
      </c>
      <c r="B7" s="11">
        <v>45700</v>
      </c>
      <c r="C7" s="3" t="s">
        <v>918</v>
      </c>
      <c r="D7" s="134" t="s">
        <v>27</v>
      </c>
      <c r="E7" s="134"/>
      <c r="F7" s="318">
        <v>45000</v>
      </c>
      <c r="G7" s="318"/>
      <c r="H7" s="318">
        <f t="shared" si="0"/>
        <v>45000</v>
      </c>
      <c r="I7" s="319">
        <v>630</v>
      </c>
      <c r="J7" s="319">
        <f t="shared" si="1"/>
        <v>28350000</v>
      </c>
      <c r="K7" s="319">
        <v>28350000</v>
      </c>
      <c r="L7" s="319">
        <f t="shared" si="2"/>
        <v>0</v>
      </c>
      <c r="M7" s="119"/>
      <c r="N7" s="15">
        <v>28350000</v>
      </c>
      <c r="O7" s="11">
        <v>45715</v>
      </c>
      <c r="P7" s="10"/>
    </row>
    <row r="8" spans="1:16" ht="16.5" x14ac:dyDescent="0.3">
      <c r="A8" s="488">
        <f t="shared" si="3"/>
        <v>6</v>
      </c>
      <c r="B8" s="11">
        <v>45707</v>
      </c>
      <c r="C8" s="3" t="s">
        <v>993</v>
      </c>
      <c r="D8" s="134" t="s">
        <v>27</v>
      </c>
      <c r="E8" s="134"/>
      <c r="F8" s="318">
        <v>45000</v>
      </c>
      <c r="G8" s="318"/>
      <c r="H8" s="318">
        <f t="shared" si="0"/>
        <v>45000</v>
      </c>
      <c r="I8" s="319">
        <v>630</v>
      </c>
      <c r="J8" s="319">
        <f t="shared" si="1"/>
        <v>28350000</v>
      </c>
      <c r="K8" s="319">
        <v>28350000</v>
      </c>
      <c r="L8" s="319">
        <f t="shared" si="2"/>
        <v>0</v>
      </c>
      <c r="M8" s="119"/>
      <c r="N8" s="15">
        <v>56700000</v>
      </c>
      <c r="O8" s="11">
        <v>45722</v>
      </c>
      <c r="P8" s="10" t="s">
        <v>917</v>
      </c>
    </row>
    <row r="9" spans="1:16" ht="16.5" x14ac:dyDescent="0.3">
      <c r="A9" s="506">
        <f t="shared" si="3"/>
        <v>7</v>
      </c>
      <c r="B9" s="11">
        <v>45712</v>
      </c>
      <c r="C9" s="3" t="s">
        <v>1015</v>
      </c>
      <c r="D9" s="134" t="s">
        <v>27</v>
      </c>
      <c r="E9" s="134"/>
      <c r="F9" s="318">
        <v>45000</v>
      </c>
      <c r="G9" s="318"/>
      <c r="H9" s="318">
        <f t="shared" si="0"/>
        <v>45000</v>
      </c>
      <c r="I9" s="319">
        <v>630</v>
      </c>
      <c r="J9" s="319">
        <f t="shared" si="1"/>
        <v>28350000</v>
      </c>
      <c r="K9" s="319">
        <v>28350000</v>
      </c>
      <c r="L9" s="319">
        <f t="shared" si="2"/>
        <v>0</v>
      </c>
      <c r="M9" s="119"/>
      <c r="N9" s="15">
        <v>28800000</v>
      </c>
      <c r="O9" s="11">
        <v>45738</v>
      </c>
      <c r="P9" s="10" t="s">
        <v>917</v>
      </c>
    </row>
    <row r="10" spans="1:16" ht="16.5" x14ac:dyDescent="0.3">
      <c r="A10" s="532">
        <f t="shared" si="3"/>
        <v>8</v>
      </c>
      <c r="B10" s="11">
        <v>45729</v>
      </c>
      <c r="C10" s="3" t="s">
        <v>1109</v>
      </c>
      <c r="D10" s="134" t="s">
        <v>27</v>
      </c>
      <c r="E10" s="134"/>
      <c r="F10" s="318">
        <v>45000</v>
      </c>
      <c r="G10" s="318"/>
      <c r="H10" s="318">
        <f t="shared" si="0"/>
        <v>45000</v>
      </c>
      <c r="I10" s="319">
        <v>640</v>
      </c>
      <c r="J10" s="319">
        <f t="shared" si="1"/>
        <v>28800000</v>
      </c>
      <c r="K10" s="319">
        <v>28800000</v>
      </c>
      <c r="L10" s="319">
        <f t="shared" si="2"/>
        <v>0</v>
      </c>
      <c r="M10" s="119"/>
      <c r="N10" s="15">
        <v>15000000</v>
      </c>
      <c r="O10" s="11">
        <v>45762</v>
      </c>
      <c r="P10" s="10"/>
    </row>
    <row r="12" spans="1:16" x14ac:dyDescent="0.25">
      <c r="M12" s="799" t="s">
        <v>55</v>
      </c>
      <c r="N12" s="668">
        <f>SUM(J3:J10)</f>
        <v>227061000</v>
      </c>
      <c r="O12" s="668"/>
    </row>
    <row r="13" spans="1:16" x14ac:dyDescent="0.25">
      <c r="M13" s="799"/>
      <c r="N13" s="668"/>
      <c r="O13" s="668"/>
    </row>
    <row r="15" spans="1:16" x14ac:dyDescent="0.25">
      <c r="M15" s="799" t="s">
        <v>66</v>
      </c>
      <c r="N15" s="668">
        <f>SUM(K3:K10)</f>
        <v>227061000</v>
      </c>
      <c r="O15" s="668" t="e">
        <f>#REF!+#REF!</f>
        <v>#REF!</v>
      </c>
    </row>
    <row r="16" spans="1:16" x14ac:dyDescent="0.25">
      <c r="M16" s="799"/>
      <c r="N16" s="668"/>
      <c r="O16" s="668"/>
    </row>
    <row r="18" spans="13:15" x14ac:dyDescent="0.25">
      <c r="M18" s="799" t="s">
        <v>71</v>
      </c>
      <c r="N18" s="668">
        <f>N12-N15</f>
        <v>0</v>
      </c>
      <c r="O18" s="668" t="e">
        <f>N12-O15</f>
        <v>#REF!</v>
      </c>
    </row>
    <row r="19" spans="13:15" x14ac:dyDescent="0.25">
      <c r="M19" s="799"/>
      <c r="N19" s="668"/>
      <c r="O19" s="668"/>
    </row>
  </sheetData>
  <mergeCells count="22">
    <mergeCell ref="M18:M19"/>
    <mergeCell ref="N18:O19"/>
    <mergeCell ref="M1:M2"/>
    <mergeCell ref="N1:N2"/>
    <mergeCell ref="O1:O2"/>
    <mergeCell ref="M12:M13"/>
    <mergeCell ref="N12:O13"/>
    <mergeCell ref="M15:M16"/>
    <mergeCell ref="N15:O16"/>
    <mergeCell ref="P1:P2"/>
    <mergeCell ref="L1:L2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</mergeCells>
  <pageMargins left="0.7" right="0.7" top="0.75" bottom="0.75" header="0.3" footer="0.3"/>
  <pageSetup scale="45" orientation="landscape" r:id="rId1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"/>
  <sheetViews>
    <sheetView workbookViewId="0">
      <selection activeCell="C23" sqref="C23"/>
    </sheetView>
  </sheetViews>
  <sheetFormatPr baseColWidth="10" defaultRowHeight="15" x14ac:dyDescent="0.25"/>
  <cols>
    <col min="1" max="1" width="14.140625" customWidth="1"/>
    <col min="2" max="2" width="11.7109375" customWidth="1"/>
    <col min="3" max="3" width="12" customWidth="1"/>
    <col min="4" max="4" width="13" customWidth="1"/>
    <col min="5" max="5" width="8" customWidth="1"/>
    <col min="6" max="6" width="20.5703125" customWidth="1"/>
    <col min="7" max="7" width="18.85546875" customWidth="1"/>
    <col min="8" max="8" width="13.85546875" customWidth="1"/>
    <col min="9" max="9" width="17.7109375" customWidth="1"/>
    <col min="10" max="10" width="19.140625" customWidth="1"/>
    <col min="12" max="12" width="13.85546875" customWidth="1"/>
  </cols>
  <sheetData>
    <row r="1" spans="1:12" x14ac:dyDescent="0.25">
      <c r="A1" s="665" t="s">
        <v>0</v>
      </c>
      <c r="B1" s="665" t="s">
        <v>1</v>
      </c>
      <c r="C1" s="665" t="s">
        <v>2</v>
      </c>
      <c r="D1" s="665" t="s">
        <v>3</v>
      </c>
      <c r="E1" s="665" t="s">
        <v>5</v>
      </c>
      <c r="F1" s="665" t="s">
        <v>4</v>
      </c>
      <c r="G1" s="665" t="s">
        <v>6</v>
      </c>
      <c r="H1" s="665" t="s">
        <v>7</v>
      </c>
      <c r="I1" s="665" t="s">
        <v>71</v>
      </c>
      <c r="J1" s="665" t="s">
        <v>9</v>
      </c>
      <c r="K1" s="665" t="s">
        <v>33</v>
      </c>
      <c r="L1" s="665" t="s">
        <v>105</v>
      </c>
    </row>
    <row r="2" spans="1:12" x14ac:dyDescent="0.25">
      <c r="A2" s="666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</row>
    <row r="3" spans="1:12" ht="16.5" x14ac:dyDescent="0.3">
      <c r="A3" s="3" t="s">
        <v>198</v>
      </c>
      <c r="B3" s="6" t="s">
        <v>27</v>
      </c>
      <c r="C3" s="4">
        <v>33000</v>
      </c>
      <c r="D3" s="4">
        <v>200</v>
      </c>
      <c r="E3" s="5">
        <v>720</v>
      </c>
      <c r="F3" s="4">
        <f>C3-D3</f>
        <v>32800</v>
      </c>
      <c r="G3" s="5">
        <f>F3*E3</f>
        <v>23616000</v>
      </c>
      <c r="H3" s="5">
        <v>23616000</v>
      </c>
      <c r="I3" s="5">
        <f>G3-H3</f>
        <v>0</v>
      </c>
      <c r="J3" s="65"/>
      <c r="K3" s="52"/>
      <c r="L3" s="15"/>
    </row>
    <row r="4" spans="1:12" ht="16.5" x14ac:dyDescent="0.3">
      <c r="A4" s="3"/>
      <c r="B4" s="6"/>
      <c r="C4" s="4"/>
      <c r="D4" s="4"/>
      <c r="E4" s="5"/>
      <c r="F4" s="4"/>
      <c r="G4" s="5"/>
      <c r="H4" s="5"/>
      <c r="I4" s="5"/>
      <c r="J4" s="65"/>
      <c r="K4" s="52"/>
      <c r="L4" s="15"/>
    </row>
    <row r="5" spans="1:12" ht="16.5" x14ac:dyDescent="0.3">
      <c r="A5" s="3"/>
      <c r="B5" s="12"/>
      <c r="C5" s="4"/>
      <c r="D5" s="4"/>
      <c r="E5" s="5"/>
      <c r="F5" s="4"/>
      <c r="G5" s="5"/>
      <c r="H5" s="5"/>
      <c r="I5" s="5"/>
      <c r="J5" s="65"/>
      <c r="K5" s="52"/>
      <c r="L5" s="15"/>
    </row>
    <row r="7" spans="1:12" ht="18.75" x14ac:dyDescent="0.3">
      <c r="I7" s="106" t="s">
        <v>55</v>
      </c>
      <c r="J7" s="107">
        <f>G3+G4+G5</f>
        <v>23616000</v>
      </c>
    </row>
    <row r="9" spans="1:12" ht="18.75" x14ac:dyDescent="0.3">
      <c r="I9" s="106" t="s">
        <v>66</v>
      </c>
      <c r="J9" s="107">
        <f>H3+H4+H5</f>
        <v>23616000</v>
      </c>
    </row>
    <row r="11" spans="1:12" ht="18.75" x14ac:dyDescent="0.3">
      <c r="I11" s="106" t="s">
        <v>71</v>
      </c>
      <c r="J11" s="107">
        <f>J7-J9</f>
        <v>0</v>
      </c>
    </row>
  </sheetData>
  <mergeCells count="12">
    <mergeCell ref="L1:L2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</mergeCells>
  <pageMargins left="0.7" right="0.7" top="0.75" bottom="0.75" header="0.3" footer="0.3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"/>
  <sheetViews>
    <sheetView workbookViewId="0">
      <selection activeCell="H6" sqref="H6"/>
    </sheetView>
  </sheetViews>
  <sheetFormatPr baseColWidth="10" defaultRowHeight="15" x14ac:dyDescent="0.25"/>
  <cols>
    <col min="1" max="1" width="14.140625" customWidth="1"/>
    <col min="2" max="2" width="9.28515625" customWidth="1"/>
    <col min="3" max="3" width="11" customWidth="1"/>
    <col min="4" max="4" width="13" customWidth="1"/>
    <col min="5" max="5" width="8" customWidth="1"/>
    <col min="6" max="6" width="20.5703125" customWidth="1"/>
    <col min="7" max="7" width="18.85546875" customWidth="1"/>
    <col min="8" max="8" width="13.85546875" customWidth="1"/>
    <col min="9" max="9" width="17.7109375" customWidth="1"/>
    <col min="10" max="10" width="19.140625" customWidth="1"/>
    <col min="11" max="11" width="8.28515625" customWidth="1"/>
    <col min="12" max="12" width="13.85546875" customWidth="1"/>
  </cols>
  <sheetData>
    <row r="1" spans="1:12" x14ac:dyDescent="0.25">
      <c r="A1" s="665" t="s">
        <v>0</v>
      </c>
      <c r="B1" s="665" t="s">
        <v>1</v>
      </c>
      <c r="C1" s="665" t="s">
        <v>2</v>
      </c>
      <c r="D1" s="665" t="s">
        <v>3</v>
      </c>
      <c r="E1" s="665" t="s">
        <v>5</v>
      </c>
      <c r="F1" s="665" t="s">
        <v>4</v>
      </c>
      <c r="G1" s="665" t="s">
        <v>6</v>
      </c>
      <c r="H1" s="665" t="s">
        <v>7</v>
      </c>
      <c r="I1" s="665" t="s">
        <v>71</v>
      </c>
      <c r="J1" s="665" t="s">
        <v>9</v>
      </c>
      <c r="K1" s="665" t="s">
        <v>33</v>
      </c>
      <c r="L1" s="665" t="s">
        <v>105</v>
      </c>
    </row>
    <row r="2" spans="1:12" x14ac:dyDescent="0.25">
      <c r="A2" s="666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</row>
    <row r="3" spans="1:12" ht="16.5" x14ac:dyDescent="0.3">
      <c r="A3" s="3" t="s">
        <v>200</v>
      </c>
      <c r="B3" s="6" t="s">
        <v>25</v>
      </c>
      <c r="C3" s="4">
        <v>44500</v>
      </c>
      <c r="D3" s="4">
        <v>240</v>
      </c>
      <c r="E3" s="5">
        <v>700</v>
      </c>
      <c r="F3" s="4">
        <f>C3-D3</f>
        <v>44260</v>
      </c>
      <c r="G3" s="5">
        <f>F3*E3</f>
        <v>30982000</v>
      </c>
      <c r="H3" s="5">
        <v>30982000</v>
      </c>
      <c r="I3" s="5">
        <f>G3-H3</f>
        <v>0</v>
      </c>
      <c r="J3" s="65"/>
      <c r="K3" s="52"/>
      <c r="L3" s="15">
        <v>12000000</v>
      </c>
    </row>
    <row r="4" spans="1:12" ht="16.5" x14ac:dyDescent="0.3">
      <c r="A4" s="3" t="s">
        <v>201</v>
      </c>
      <c r="B4" s="6" t="s">
        <v>25</v>
      </c>
      <c r="C4" s="4">
        <v>44500</v>
      </c>
      <c r="D4" s="4">
        <v>260</v>
      </c>
      <c r="E4" s="5">
        <v>700</v>
      </c>
      <c r="F4" s="4">
        <f>C4-D4</f>
        <v>44240</v>
      </c>
      <c r="G4" s="5">
        <f>F4*E4</f>
        <v>30968000</v>
      </c>
      <c r="H4" s="5">
        <v>30968000</v>
      </c>
      <c r="I4" s="5">
        <f>G4-H4</f>
        <v>0</v>
      </c>
      <c r="J4" s="65"/>
      <c r="K4" s="52"/>
      <c r="L4" s="15">
        <v>17400000</v>
      </c>
    </row>
    <row r="5" spans="1:12" ht="16.5" x14ac:dyDescent="0.3">
      <c r="A5" s="3" t="s">
        <v>100</v>
      </c>
      <c r="B5" s="6" t="s">
        <v>25</v>
      </c>
      <c r="C5" s="4">
        <v>45000</v>
      </c>
      <c r="D5" s="4">
        <v>100</v>
      </c>
      <c r="E5" s="5">
        <v>710</v>
      </c>
      <c r="F5" s="4">
        <f>C5-D5</f>
        <v>44900</v>
      </c>
      <c r="G5" s="5">
        <f>F5*E5</f>
        <v>31879000</v>
      </c>
      <c r="H5" s="5">
        <v>31879000</v>
      </c>
      <c r="I5" s="5">
        <f>G5-H5</f>
        <v>0</v>
      </c>
      <c r="J5" s="65"/>
      <c r="K5" s="52"/>
      <c r="L5" s="15">
        <v>41630000</v>
      </c>
    </row>
    <row r="6" spans="1:12" ht="16.5" x14ac:dyDescent="0.3">
      <c r="A6" s="3"/>
      <c r="B6" s="6"/>
      <c r="C6" s="4"/>
      <c r="D6" s="4"/>
      <c r="E6" s="5"/>
      <c r="F6" s="4"/>
      <c r="G6" s="5"/>
      <c r="H6" s="5"/>
      <c r="I6" s="5"/>
      <c r="J6" s="65"/>
      <c r="K6" s="52"/>
      <c r="L6" s="15">
        <v>22799000</v>
      </c>
    </row>
    <row r="7" spans="1:12" ht="16.5" x14ac:dyDescent="0.3">
      <c r="A7" s="3"/>
      <c r="B7" s="6"/>
      <c r="C7" s="4"/>
      <c r="D7" s="4"/>
      <c r="E7" s="5"/>
      <c r="F7" s="4"/>
      <c r="G7" s="5"/>
      <c r="H7" s="5"/>
      <c r="I7" s="5"/>
      <c r="J7" s="65"/>
      <c r="K7" s="52"/>
      <c r="L7" s="15"/>
    </row>
    <row r="8" spans="1:12" ht="16.5" x14ac:dyDescent="0.3">
      <c r="A8" s="3"/>
      <c r="B8" s="6"/>
      <c r="C8" s="4"/>
      <c r="D8" s="4"/>
      <c r="E8" s="5"/>
      <c r="F8" s="4"/>
      <c r="G8" s="5"/>
      <c r="H8" s="5"/>
      <c r="I8" s="5"/>
      <c r="J8" s="65"/>
      <c r="K8" s="52"/>
      <c r="L8" s="15"/>
    </row>
    <row r="9" spans="1:12" ht="16.5" x14ac:dyDescent="0.3">
      <c r="A9" s="3"/>
      <c r="B9" s="6"/>
      <c r="C9" s="4"/>
      <c r="D9" s="4"/>
      <c r="E9" s="5"/>
      <c r="F9" s="4"/>
      <c r="G9" s="5"/>
      <c r="H9" s="5"/>
      <c r="I9" s="5"/>
      <c r="J9" s="65"/>
      <c r="K9" s="52"/>
      <c r="L9" s="15"/>
    </row>
    <row r="11" spans="1:12" ht="18.75" x14ac:dyDescent="0.3">
      <c r="I11" s="106" t="s">
        <v>55</v>
      </c>
      <c r="J11" s="107">
        <f>G3+G4+G5</f>
        <v>93829000</v>
      </c>
    </row>
    <row r="13" spans="1:12" ht="18.75" x14ac:dyDescent="0.3">
      <c r="I13" s="106" t="s">
        <v>66</v>
      </c>
      <c r="J13" s="107">
        <f>H3+H4+H5</f>
        <v>93829000</v>
      </c>
    </row>
    <row r="15" spans="1:12" ht="18.75" x14ac:dyDescent="0.3">
      <c r="I15" s="106" t="s">
        <v>71</v>
      </c>
      <c r="J15" s="107">
        <f>J11-J13</f>
        <v>0</v>
      </c>
    </row>
  </sheetData>
  <mergeCells count="12">
    <mergeCell ref="L1:L2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</mergeCells>
  <pageMargins left="0.7" right="0.7" top="0.75" bottom="0.75" header="0.3" footer="0.3"/>
  <pageSetup scale="70" orientation="landscape" r:id="rId1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"/>
  <sheetViews>
    <sheetView workbookViewId="0">
      <selection activeCell="K4" sqref="K4"/>
    </sheetView>
  </sheetViews>
  <sheetFormatPr baseColWidth="10" defaultRowHeight="15" x14ac:dyDescent="0.25"/>
  <cols>
    <col min="1" max="1" width="29" customWidth="1"/>
    <col min="2" max="2" width="9.28515625" customWidth="1"/>
    <col min="3" max="3" width="11" customWidth="1"/>
    <col min="4" max="4" width="13" customWidth="1"/>
    <col min="5" max="5" width="8" customWidth="1"/>
    <col min="6" max="6" width="20.5703125" customWidth="1"/>
    <col min="7" max="7" width="18.85546875" customWidth="1"/>
    <col min="8" max="8" width="13.85546875" customWidth="1"/>
    <col min="9" max="9" width="17.7109375" customWidth="1"/>
    <col min="10" max="10" width="19.140625" customWidth="1"/>
    <col min="11" max="11" width="8.28515625" customWidth="1"/>
    <col min="12" max="12" width="13.28515625" customWidth="1"/>
  </cols>
  <sheetData>
    <row r="1" spans="1:12" x14ac:dyDescent="0.25">
      <c r="A1" s="665" t="s">
        <v>0</v>
      </c>
      <c r="B1" s="665" t="s">
        <v>1</v>
      </c>
      <c r="C1" s="665" t="s">
        <v>2</v>
      </c>
      <c r="D1" s="665" t="s">
        <v>3</v>
      </c>
      <c r="E1" s="665" t="s">
        <v>5</v>
      </c>
      <c r="F1" s="665" t="s">
        <v>4</v>
      </c>
      <c r="G1" s="665" t="s">
        <v>6</v>
      </c>
      <c r="H1" s="665" t="s">
        <v>7</v>
      </c>
      <c r="I1" s="665" t="s">
        <v>71</v>
      </c>
      <c r="J1" s="665" t="s">
        <v>9</v>
      </c>
      <c r="K1" s="665" t="s">
        <v>33</v>
      </c>
      <c r="L1" s="665" t="s">
        <v>105</v>
      </c>
    </row>
    <row r="2" spans="1:12" x14ac:dyDescent="0.25">
      <c r="A2" s="666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</row>
    <row r="3" spans="1:12" ht="16.5" x14ac:dyDescent="0.3">
      <c r="A3" s="3" t="s">
        <v>202</v>
      </c>
      <c r="B3" s="6" t="s">
        <v>25</v>
      </c>
      <c r="C3" s="4">
        <v>45000</v>
      </c>
      <c r="D3" s="4">
        <v>100</v>
      </c>
      <c r="E3" s="5">
        <v>710</v>
      </c>
      <c r="F3" s="4">
        <f>C3-D3</f>
        <v>44900</v>
      </c>
      <c r="G3" s="5">
        <f>F3*E3</f>
        <v>31879000</v>
      </c>
      <c r="H3" s="5">
        <v>31879000</v>
      </c>
      <c r="I3" s="5">
        <f>G3-H3</f>
        <v>0</v>
      </c>
      <c r="J3" s="65"/>
      <c r="K3" s="52" t="s">
        <v>32</v>
      </c>
      <c r="L3" s="15"/>
    </row>
    <row r="4" spans="1:12" ht="16.5" x14ac:dyDescent="0.3">
      <c r="A4" s="3"/>
      <c r="B4" s="6"/>
      <c r="C4" s="4"/>
      <c r="D4" s="4"/>
      <c r="E4" s="5"/>
      <c r="F4" s="4"/>
      <c r="G4" s="5"/>
      <c r="H4" s="5"/>
      <c r="I4" s="5"/>
      <c r="J4" s="65"/>
      <c r="K4" s="52"/>
      <c r="L4" s="15"/>
    </row>
    <row r="5" spans="1:12" ht="16.5" x14ac:dyDescent="0.3">
      <c r="A5" s="3"/>
      <c r="B5" s="6"/>
      <c r="C5" s="4"/>
      <c r="D5" s="4"/>
      <c r="E5" s="5"/>
      <c r="F5" s="4"/>
      <c r="G5" s="5"/>
      <c r="H5" s="5"/>
      <c r="I5" s="5"/>
      <c r="J5" s="65"/>
      <c r="K5" s="52"/>
      <c r="L5" s="15"/>
    </row>
    <row r="7" spans="1:12" ht="18.75" x14ac:dyDescent="0.3">
      <c r="I7" s="106" t="s">
        <v>55</v>
      </c>
      <c r="J7" s="107">
        <f>G3+G4+G5</f>
        <v>31879000</v>
      </c>
    </row>
    <row r="9" spans="1:12" ht="18.75" x14ac:dyDescent="0.3">
      <c r="I9" s="106" t="s">
        <v>66</v>
      </c>
      <c r="J9" s="107">
        <f>H3+H4+H5</f>
        <v>31879000</v>
      </c>
    </row>
    <row r="11" spans="1:12" ht="18.75" x14ac:dyDescent="0.3">
      <c r="I11" s="106" t="s">
        <v>71</v>
      </c>
      <c r="J11" s="107">
        <f>J7-J9</f>
        <v>0</v>
      </c>
    </row>
  </sheetData>
  <mergeCells count="12">
    <mergeCell ref="L1:L2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</mergeCells>
  <pageMargins left="0.7" right="0.7" top="0.75" bottom="0.75" header="0.3" footer="0.3"/>
  <pageSetup scale="65" orientation="landscape"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5"/>
  <sheetViews>
    <sheetView topLeftCell="A13" workbookViewId="0">
      <selection activeCell="G41" sqref="G41"/>
    </sheetView>
  </sheetViews>
  <sheetFormatPr baseColWidth="10" defaultRowHeight="15" x14ac:dyDescent="0.25"/>
  <cols>
    <col min="1" max="1" width="29" customWidth="1"/>
    <col min="2" max="2" width="15.7109375" customWidth="1"/>
    <col min="3" max="3" width="8.28515625" customWidth="1"/>
    <col min="4" max="4" width="11" customWidth="1"/>
    <col min="5" max="5" width="13" customWidth="1"/>
    <col min="6" max="6" width="8" customWidth="1"/>
    <col min="7" max="7" width="20.5703125" customWidth="1"/>
    <col min="8" max="8" width="18.85546875" customWidth="1"/>
    <col min="9" max="9" width="14.28515625" customWidth="1"/>
    <col min="10" max="10" width="17.7109375" customWidth="1"/>
    <col min="11" max="11" width="21.5703125" customWidth="1"/>
    <col min="12" max="12" width="8.28515625" customWidth="1"/>
    <col min="13" max="13" width="13.85546875" customWidth="1"/>
    <col min="14" max="14" width="13.42578125" customWidth="1"/>
  </cols>
  <sheetData>
    <row r="1" spans="1:14" x14ac:dyDescent="0.25">
      <c r="A1" s="665" t="s">
        <v>0</v>
      </c>
      <c r="B1" s="665" t="s">
        <v>9</v>
      </c>
      <c r="C1" s="665" t="s">
        <v>1</v>
      </c>
      <c r="D1" s="665" t="s">
        <v>2</v>
      </c>
      <c r="E1" s="665" t="s">
        <v>3</v>
      </c>
      <c r="F1" s="665" t="s">
        <v>5</v>
      </c>
      <c r="G1" s="665" t="s">
        <v>4</v>
      </c>
      <c r="H1" s="665" t="s">
        <v>6</v>
      </c>
      <c r="I1" s="665" t="s">
        <v>7</v>
      </c>
      <c r="J1" s="665" t="s">
        <v>71</v>
      </c>
      <c r="K1" s="665" t="s">
        <v>9</v>
      </c>
      <c r="L1" s="665" t="s">
        <v>33</v>
      </c>
      <c r="M1" s="665" t="s">
        <v>105</v>
      </c>
      <c r="N1" s="741"/>
    </row>
    <row r="2" spans="1:14" x14ac:dyDescent="0.25">
      <c r="A2" s="666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741"/>
    </row>
    <row r="3" spans="1:14" ht="16.5" x14ac:dyDescent="0.3">
      <c r="A3" s="3" t="s">
        <v>207</v>
      </c>
      <c r="B3" s="3"/>
      <c r="C3" s="6" t="s">
        <v>25</v>
      </c>
      <c r="D3" s="4">
        <v>18000</v>
      </c>
      <c r="E3" s="4">
        <v>200</v>
      </c>
      <c r="F3" s="5">
        <v>710</v>
      </c>
      <c r="G3" s="4">
        <f>D3-E3</f>
        <v>17800</v>
      </c>
      <c r="H3" s="5">
        <f>G3*F3</f>
        <v>12638000</v>
      </c>
      <c r="I3" s="5">
        <v>12638000</v>
      </c>
      <c r="J3" s="5">
        <f>H3-I3</f>
        <v>0</v>
      </c>
      <c r="K3" s="65"/>
      <c r="L3" s="52" t="s">
        <v>32</v>
      </c>
      <c r="M3" s="15">
        <v>22585500</v>
      </c>
      <c r="N3" s="15">
        <v>23825000</v>
      </c>
    </row>
    <row r="4" spans="1:14" ht="16.5" x14ac:dyDescent="0.3">
      <c r="A4" s="3" t="s">
        <v>209</v>
      </c>
      <c r="B4" s="3"/>
      <c r="C4" s="6" t="s">
        <v>25</v>
      </c>
      <c r="D4" s="4">
        <v>36000</v>
      </c>
      <c r="E4" s="4">
        <v>100</v>
      </c>
      <c r="F4" s="5">
        <v>710</v>
      </c>
      <c r="G4" s="4">
        <f>D4-E4</f>
        <v>35900</v>
      </c>
      <c r="H4" s="5">
        <f>G4*F4</f>
        <v>25489000</v>
      </c>
      <c r="I4" s="5">
        <v>25489000</v>
      </c>
      <c r="J4" s="5">
        <f>H4-I4</f>
        <v>0</v>
      </c>
      <c r="K4" s="65"/>
      <c r="L4" s="52" t="s">
        <v>32</v>
      </c>
      <c r="M4" s="15">
        <v>15541500</v>
      </c>
      <c r="N4" s="10"/>
    </row>
    <row r="5" spans="1:14" ht="16.5" x14ac:dyDescent="0.3">
      <c r="A5" s="3" t="s">
        <v>215</v>
      </c>
      <c r="B5" s="3"/>
      <c r="C5" s="6" t="s">
        <v>25</v>
      </c>
      <c r="D5" s="4">
        <v>18000</v>
      </c>
      <c r="E5" s="4">
        <v>100</v>
      </c>
      <c r="F5" s="5">
        <v>700</v>
      </c>
      <c r="G5" s="4">
        <f>D5-E5</f>
        <v>17900</v>
      </c>
      <c r="H5" s="5">
        <f>G5*F5</f>
        <v>12530000</v>
      </c>
      <c r="I5" s="5">
        <v>12530000</v>
      </c>
      <c r="J5" s="5">
        <f>H5-I5</f>
        <v>0</v>
      </c>
      <c r="K5" s="65"/>
      <c r="L5" s="52" t="s">
        <v>32</v>
      </c>
      <c r="M5" s="15">
        <v>5000000</v>
      </c>
      <c r="N5" s="10"/>
    </row>
    <row r="6" spans="1:14" ht="16.5" x14ac:dyDescent="0.3">
      <c r="A6" s="61"/>
      <c r="B6" s="61"/>
      <c r="C6" s="6"/>
      <c r="D6" s="62"/>
      <c r="E6" s="62"/>
      <c r="F6" s="63"/>
      <c r="G6" s="62"/>
      <c r="H6" s="63"/>
      <c r="I6" s="63"/>
      <c r="J6" s="63"/>
      <c r="K6" s="131"/>
      <c r="L6" s="132"/>
      <c r="M6" s="15">
        <v>7530000</v>
      </c>
      <c r="N6" s="10"/>
    </row>
    <row r="7" spans="1:14" ht="16.5" x14ac:dyDescent="0.3">
      <c r="A7" s="3" t="s">
        <v>230</v>
      </c>
      <c r="B7" s="3"/>
      <c r="C7" s="6" t="s">
        <v>25</v>
      </c>
      <c r="D7" s="4">
        <v>45000</v>
      </c>
      <c r="E7" s="4">
        <v>400</v>
      </c>
      <c r="F7" s="5">
        <v>705</v>
      </c>
      <c r="G7" s="4">
        <f>D7-E7</f>
        <v>44600</v>
      </c>
      <c r="H7" s="5">
        <f>G7*F7</f>
        <v>31443000</v>
      </c>
      <c r="I7" s="5">
        <v>31443000</v>
      </c>
      <c r="J7" s="5">
        <f>H7-I7</f>
        <v>0</v>
      </c>
      <c r="K7" s="65"/>
      <c r="L7" s="52"/>
      <c r="M7" s="15">
        <v>20000000</v>
      </c>
      <c r="N7" s="10"/>
    </row>
    <row r="8" spans="1:14" ht="16.5" x14ac:dyDescent="0.3">
      <c r="A8" s="3" t="s">
        <v>231</v>
      </c>
      <c r="B8" s="3"/>
      <c r="C8" s="6" t="s">
        <v>25</v>
      </c>
      <c r="D8" s="4">
        <v>44500</v>
      </c>
      <c r="E8" s="4">
        <v>480</v>
      </c>
      <c r="F8" s="5">
        <v>705</v>
      </c>
      <c r="G8" s="4">
        <f>D8-E8</f>
        <v>44020</v>
      </c>
      <c r="H8" s="5">
        <f>G8*F8</f>
        <v>31034100</v>
      </c>
      <c r="I8" s="5">
        <v>31034100</v>
      </c>
      <c r="J8" s="5">
        <f>H8-I8</f>
        <v>0</v>
      </c>
      <c r="K8" s="65">
        <v>45251</v>
      </c>
      <c r="L8" s="52"/>
      <c r="M8" s="15">
        <v>11220000</v>
      </c>
      <c r="N8" s="10"/>
    </row>
    <row r="9" spans="1:14" ht="16.5" x14ac:dyDescent="0.3">
      <c r="A9" s="3" t="s">
        <v>118</v>
      </c>
      <c r="B9" s="3"/>
      <c r="C9" s="6" t="s">
        <v>25</v>
      </c>
      <c r="D9" s="4">
        <v>34000</v>
      </c>
      <c r="E9" s="4">
        <v>300</v>
      </c>
      <c r="F9" s="5">
        <v>705</v>
      </c>
      <c r="G9" s="4">
        <f>D9-E9</f>
        <v>33700</v>
      </c>
      <c r="H9" s="5">
        <f>G9*F9-60000</f>
        <v>23698500</v>
      </c>
      <c r="I9" s="5">
        <v>23698500</v>
      </c>
      <c r="J9" s="5">
        <f>H9-I9</f>
        <v>0</v>
      </c>
      <c r="K9" s="65">
        <v>45257</v>
      </c>
      <c r="L9" s="52"/>
      <c r="M9" s="15">
        <v>12690000</v>
      </c>
      <c r="N9" s="10"/>
    </row>
    <row r="10" spans="1:14" ht="16.5" x14ac:dyDescent="0.3">
      <c r="A10" s="3"/>
      <c r="B10" s="3"/>
      <c r="C10" s="6"/>
      <c r="D10" s="4"/>
      <c r="E10" s="4"/>
      <c r="F10" s="5"/>
      <c r="G10" s="4"/>
      <c r="H10" s="5"/>
      <c r="I10" s="5"/>
      <c r="J10" s="5"/>
      <c r="K10" s="65"/>
      <c r="L10" s="52"/>
      <c r="M10" s="15">
        <v>12690000</v>
      </c>
      <c r="N10" s="10"/>
    </row>
    <row r="11" spans="1:14" x14ac:dyDescent="0.25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5">
        <v>60000</v>
      </c>
      <c r="N11" s="10" t="s">
        <v>79</v>
      </c>
    </row>
    <row r="12" spans="1:14" x14ac:dyDescent="0.25">
      <c r="A12" s="148"/>
      <c r="B12" s="148"/>
      <c r="C12" s="148"/>
      <c r="D12" s="148"/>
      <c r="E12" s="148"/>
      <c r="F12" s="148"/>
      <c r="G12" s="148"/>
      <c r="H12" s="148"/>
      <c r="I12" s="148"/>
      <c r="J12" s="148"/>
      <c r="K12" s="148"/>
      <c r="L12" s="148"/>
      <c r="M12" s="149"/>
      <c r="N12" s="148"/>
    </row>
    <row r="13" spans="1:14" ht="16.5" x14ac:dyDescent="0.3">
      <c r="A13" s="3" t="s">
        <v>73</v>
      </c>
      <c r="B13" s="3"/>
      <c r="C13" s="6" t="s">
        <v>25</v>
      </c>
      <c r="D13" s="4">
        <v>45000</v>
      </c>
      <c r="E13" s="117">
        <v>150</v>
      </c>
      <c r="F13" s="5">
        <v>715</v>
      </c>
      <c r="G13" s="4">
        <f>D13-E13</f>
        <v>44850</v>
      </c>
      <c r="H13" s="5">
        <f>G13*F13</f>
        <v>32067750</v>
      </c>
      <c r="I13" s="5">
        <v>32067750</v>
      </c>
      <c r="J13" s="5">
        <f>H13-I13</f>
        <v>0</v>
      </c>
      <c r="K13" s="10"/>
      <c r="L13" s="52" t="s">
        <v>32</v>
      </c>
      <c r="M13" s="15">
        <v>24000000</v>
      </c>
      <c r="N13" s="10"/>
    </row>
    <row r="14" spans="1:14" x14ac:dyDescent="0.25">
      <c r="A14" s="10"/>
      <c r="B14" s="10"/>
      <c r="C14" s="6"/>
      <c r="D14" s="4"/>
      <c r="E14" s="10"/>
      <c r="F14" s="5"/>
      <c r="G14" s="4"/>
      <c r="H14" s="5"/>
      <c r="I14" s="10"/>
      <c r="J14" s="15"/>
      <c r="K14" s="10"/>
      <c r="L14" s="10"/>
      <c r="M14" s="15">
        <v>563500</v>
      </c>
      <c r="N14" s="10"/>
    </row>
    <row r="15" spans="1:14" x14ac:dyDescent="0.25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5">
        <v>7504250</v>
      </c>
      <c r="N15" s="10"/>
    </row>
    <row r="16" spans="1:14" x14ac:dyDescent="0.25">
      <c r="A16" s="148"/>
      <c r="B16" s="148"/>
      <c r="C16" s="148"/>
      <c r="D16" s="148"/>
      <c r="E16" s="148"/>
      <c r="F16" s="148"/>
      <c r="G16" s="148"/>
      <c r="H16" s="148"/>
      <c r="I16" s="148"/>
      <c r="J16" s="148"/>
      <c r="K16" s="148"/>
      <c r="L16" s="148"/>
      <c r="M16" s="149"/>
      <c r="N16" s="148"/>
    </row>
    <row r="17" spans="1:14" ht="16.5" x14ac:dyDescent="0.3">
      <c r="A17" s="3" t="s">
        <v>166</v>
      </c>
      <c r="B17" s="3" t="s">
        <v>300</v>
      </c>
      <c r="C17" s="6" t="s">
        <v>25</v>
      </c>
      <c r="D17" s="4">
        <v>18000</v>
      </c>
      <c r="E17" s="10"/>
      <c r="F17" s="5">
        <v>740</v>
      </c>
      <c r="G17" s="4">
        <f>D17-E17</f>
        <v>18000</v>
      </c>
      <c r="H17" s="5">
        <f>G17*F17</f>
        <v>13320000</v>
      </c>
      <c r="I17" s="5">
        <v>13320000</v>
      </c>
      <c r="J17" s="5">
        <f>H17-I17</f>
        <v>0</v>
      </c>
      <c r="K17" s="10"/>
      <c r="L17" s="52" t="s">
        <v>32</v>
      </c>
      <c r="M17" s="15"/>
      <c r="N17" s="10" t="s">
        <v>300</v>
      </c>
    </row>
    <row r="18" spans="1:14" x14ac:dyDescent="0.25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5"/>
      <c r="N18" s="10"/>
    </row>
    <row r="19" spans="1:14" x14ac:dyDescent="0.25">
      <c r="A19" s="10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5"/>
      <c r="N19" s="10"/>
    </row>
    <row r="20" spans="1:14" x14ac:dyDescent="0.25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14"/>
      <c r="N20" s="14"/>
    </row>
    <row r="21" spans="1:14" ht="18.75" x14ac:dyDescent="0.3">
      <c r="J21" s="106" t="s">
        <v>55</v>
      </c>
      <c r="K21" s="107">
        <f>SUM(H17:H19)</f>
        <v>13320000</v>
      </c>
    </row>
    <row r="23" spans="1:14" ht="18.75" x14ac:dyDescent="0.3">
      <c r="J23" s="106" t="s">
        <v>66</v>
      </c>
      <c r="K23" s="107">
        <f>SUM(I17:I19)</f>
        <v>13320000</v>
      </c>
    </row>
    <row r="25" spans="1:14" ht="18.75" x14ac:dyDescent="0.3">
      <c r="J25" s="106" t="s">
        <v>71</v>
      </c>
      <c r="K25" s="107">
        <f>K21-K23</f>
        <v>0</v>
      </c>
    </row>
  </sheetData>
  <mergeCells count="14">
    <mergeCell ref="N1:N2"/>
    <mergeCell ref="M1:M2"/>
    <mergeCell ref="A1:A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L1:L2"/>
    <mergeCell ref="B1:B2"/>
  </mergeCells>
  <pageMargins left="0.7" right="0.7" top="0.75" bottom="0.75" header="0.3" footer="0.3"/>
  <pageSetup scale="55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1"/>
  <sheetViews>
    <sheetView workbookViewId="0">
      <selection activeCell="L12" sqref="L12"/>
    </sheetView>
  </sheetViews>
  <sheetFormatPr baseColWidth="10" defaultRowHeight="15" x14ac:dyDescent="0.25"/>
  <cols>
    <col min="14" max="14" width="10.7109375" customWidth="1"/>
    <col min="15" max="15" width="14.28515625" customWidth="1"/>
  </cols>
  <sheetData>
    <row r="1" spans="1:15" x14ac:dyDescent="0.25">
      <c r="A1" s="685" t="s">
        <v>281</v>
      </c>
      <c r="B1" s="685" t="s">
        <v>0</v>
      </c>
      <c r="C1" s="685"/>
      <c r="D1" s="685" t="s">
        <v>2</v>
      </c>
      <c r="E1" s="685"/>
      <c r="F1" s="685" t="s">
        <v>3</v>
      </c>
      <c r="G1" s="685"/>
      <c r="H1" s="686" t="s">
        <v>149</v>
      </c>
      <c r="I1" s="687"/>
      <c r="J1" s="685" t="s">
        <v>256</v>
      </c>
      <c r="K1" s="685"/>
      <c r="L1" s="685" t="s">
        <v>107</v>
      </c>
      <c r="M1" s="685"/>
      <c r="N1" s="685" t="s">
        <v>9</v>
      </c>
      <c r="O1" s="685" t="s">
        <v>105</v>
      </c>
    </row>
    <row r="2" spans="1:15" x14ac:dyDescent="0.25">
      <c r="A2" s="685"/>
      <c r="B2" s="685"/>
      <c r="C2" s="685"/>
      <c r="D2" s="685"/>
      <c r="E2" s="685"/>
      <c r="F2" s="685"/>
      <c r="G2" s="685"/>
      <c r="H2" s="688"/>
      <c r="I2" s="689"/>
      <c r="J2" s="685"/>
      <c r="K2" s="685"/>
      <c r="L2" s="685"/>
      <c r="M2" s="685"/>
      <c r="N2" s="685"/>
      <c r="O2" s="685"/>
    </row>
    <row r="3" spans="1:15" x14ac:dyDescent="0.25">
      <c r="A3" s="440">
        <v>1</v>
      </c>
      <c r="B3" s="669" t="s">
        <v>834</v>
      </c>
      <c r="C3" s="669"/>
      <c r="D3" s="691">
        <v>55000</v>
      </c>
      <c r="E3" s="669"/>
      <c r="F3" s="669"/>
      <c r="G3" s="669"/>
      <c r="H3" s="691">
        <f>D3-F3</f>
        <v>55000</v>
      </c>
      <c r="I3" s="669"/>
      <c r="J3" s="690">
        <v>45</v>
      </c>
      <c r="K3" s="690"/>
      <c r="L3" s="690">
        <f>H3*J3</f>
        <v>2475000</v>
      </c>
      <c r="M3" s="669"/>
      <c r="N3" s="379">
        <v>45678</v>
      </c>
      <c r="O3" s="15">
        <v>500000</v>
      </c>
    </row>
    <row r="4" spans="1:15" x14ac:dyDescent="0.25">
      <c r="A4" s="440">
        <f>A3+1</f>
        <v>2</v>
      </c>
      <c r="B4" s="669"/>
      <c r="C4" s="669"/>
      <c r="D4" s="691"/>
      <c r="E4" s="669"/>
      <c r="F4" s="669"/>
      <c r="G4" s="669"/>
      <c r="H4" s="669"/>
      <c r="I4" s="669"/>
      <c r="J4" s="690"/>
      <c r="K4" s="690"/>
      <c r="L4" s="690"/>
      <c r="M4" s="669"/>
      <c r="N4" s="379">
        <v>45706</v>
      </c>
      <c r="O4" s="15">
        <v>1975000</v>
      </c>
    </row>
    <row r="5" spans="1:15" x14ac:dyDescent="0.25">
      <c r="A5" s="440">
        <f>A4+1</f>
        <v>3</v>
      </c>
      <c r="B5" s="669"/>
      <c r="C5" s="669"/>
      <c r="D5" s="691"/>
      <c r="E5" s="669"/>
      <c r="F5" s="669"/>
      <c r="G5" s="669"/>
      <c r="H5" s="691"/>
      <c r="I5" s="669"/>
      <c r="J5" s="690"/>
      <c r="K5" s="690"/>
      <c r="L5" s="690"/>
      <c r="M5" s="669"/>
      <c r="N5" s="379"/>
      <c r="O5" s="10"/>
    </row>
    <row r="6" spans="1:15" x14ac:dyDescent="0.25">
      <c r="A6" s="440">
        <f>A5+1</f>
        <v>4</v>
      </c>
      <c r="B6" s="669"/>
      <c r="C6" s="669"/>
      <c r="D6" s="691"/>
      <c r="E6" s="669"/>
      <c r="F6" s="669"/>
      <c r="G6" s="669"/>
      <c r="H6" s="669"/>
      <c r="I6" s="669"/>
      <c r="J6" s="690"/>
      <c r="K6" s="690"/>
      <c r="L6" s="690"/>
      <c r="M6" s="669"/>
      <c r="N6" s="92"/>
      <c r="O6" s="10"/>
    </row>
    <row r="7" spans="1:15" x14ac:dyDescent="0.25">
      <c r="A7" s="440">
        <f>A6+1</f>
        <v>5</v>
      </c>
      <c r="B7" s="669"/>
      <c r="C7" s="669"/>
      <c r="D7" s="691"/>
      <c r="E7" s="669"/>
      <c r="F7" s="669"/>
      <c r="G7" s="669"/>
      <c r="H7" s="691"/>
      <c r="I7" s="669"/>
      <c r="J7" s="690"/>
      <c r="K7" s="690"/>
      <c r="L7" s="690"/>
      <c r="M7" s="669"/>
      <c r="N7" s="379"/>
      <c r="O7" s="10"/>
    </row>
    <row r="8" spans="1:15" x14ac:dyDescent="0.25">
      <c r="A8" s="440">
        <f>A7+1</f>
        <v>6</v>
      </c>
      <c r="B8" s="669"/>
      <c r="C8" s="669"/>
      <c r="D8" s="691"/>
      <c r="E8" s="669"/>
      <c r="F8" s="669"/>
      <c r="G8" s="669"/>
      <c r="H8" s="669"/>
      <c r="I8" s="669"/>
      <c r="J8" s="690"/>
      <c r="K8" s="690"/>
      <c r="L8" s="690"/>
      <c r="M8" s="669"/>
      <c r="N8" s="379"/>
      <c r="O8" s="10"/>
    </row>
    <row r="9" spans="1:15" x14ac:dyDescent="0.25">
      <c r="A9" s="351"/>
      <c r="B9" s="694"/>
      <c r="C9" s="694"/>
      <c r="D9" s="694"/>
      <c r="E9" s="694"/>
      <c r="F9" s="694"/>
      <c r="G9" s="694"/>
      <c r="H9" s="695"/>
      <c r="I9" s="695"/>
      <c r="J9" s="694"/>
      <c r="K9" s="694"/>
      <c r="L9" s="694"/>
      <c r="M9" s="694"/>
      <c r="O9" s="10"/>
    </row>
    <row r="10" spans="1:15" x14ac:dyDescent="0.25">
      <c r="A10" s="10"/>
      <c r="B10" s="440"/>
      <c r="C10" s="440"/>
      <c r="D10" s="440"/>
      <c r="E10" s="440"/>
      <c r="F10" s="440"/>
      <c r="G10" s="440"/>
      <c r="H10" s="441"/>
      <c r="I10" s="441"/>
      <c r="J10" s="440"/>
      <c r="K10" s="440"/>
      <c r="L10" s="440"/>
      <c r="M10" s="440"/>
      <c r="N10" s="347"/>
    </row>
    <row r="11" spans="1:15" ht="21" x14ac:dyDescent="0.35">
      <c r="A11" s="10"/>
      <c r="B11" s="10"/>
      <c r="C11" s="10"/>
      <c r="D11" s="10"/>
      <c r="E11" s="10"/>
      <c r="F11" s="10"/>
      <c r="G11" s="10"/>
      <c r="H11" s="10"/>
      <c r="I11" s="10"/>
      <c r="J11" s="685" t="s">
        <v>71</v>
      </c>
      <c r="K11" s="685"/>
      <c r="L11" s="692">
        <f>(L3-L4)+(L5-L6)+(L7-L8)-O3-O4</f>
        <v>0</v>
      </c>
      <c r="M11" s="693"/>
    </row>
  </sheetData>
  <mergeCells count="53">
    <mergeCell ref="J11:K11"/>
    <mergeCell ref="L11:M11"/>
    <mergeCell ref="B9:C9"/>
    <mergeCell ref="D9:E9"/>
    <mergeCell ref="F9:G9"/>
    <mergeCell ref="H9:I9"/>
    <mergeCell ref="J9:K9"/>
    <mergeCell ref="L9:M9"/>
    <mergeCell ref="L8:M8"/>
    <mergeCell ref="B7:C7"/>
    <mergeCell ref="D7:E7"/>
    <mergeCell ref="F7:G7"/>
    <mergeCell ref="H7:I7"/>
    <mergeCell ref="J7:K7"/>
    <mergeCell ref="L7:M7"/>
    <mergeCell ref="B8:C8"/>
    <mergeCell ref="D8:E8"/>
    <mergeCell ref="F8:G8"/>
    <mergeCell ref="H8:I8"/>
    <mergeCell ref="J8:K8"/>
    <mergeCell ref="L6:M6"/>
    <mergeCell ref="B5:C5"/>
    <mergeCell ref="D5:E5"/>
    <mergeCell ref="F5:G5"/>
    <mergeCell ref="H5:I5"/>
    <mergeCell ref="J5:K5"/>
    <mergeCell ref="L5:M5"/>
    <mergeCell ref="B6:C6"/>
    <mergeCell ref="D6:E6"/>
    <mergeCell ref="F6:G6"/>
    <mergeCell ref="H6:I6"/>
    <mergeCell ref="J6:K6"/>
    <mergeCell ref="L4:M4"/>
    <mergeCell ref="L1:M2"/>
    <mergeCell ref="N1:N2"/>
    <mergeCell ref="O1:O2"/>
    <mergeCell ref="B3:C3"/>
    <mergeCell ref="D3:E3"/>
    <mergeCell ref="F3:G3"/>
    <mergeCell ref="H3:I3"/>
    <mergeCell ref="J3:K3"/>
    <mergeCell ref="L3:M3"/>
    <mergeCell ref="J1:K2"/>
    <mergeCell ref="B4:C4"/>
    <mergeCell ref="D4:E4"/>
    <mergeCell ref="F4:G4"/>
    <mergeCell ref="H4:I4"/>
    <mergeCell ref="J4:K4"/>
    <mergeCell ref="A1:A2"/>
    <mergeCell ref="B1:C2"/>
    <mergeCell ref="D1:E2"/>
    <mergeCell ref="F1:G2"/>
    <mergeCell ref="H1:I2"/>
  </mergeCells>
  <pageMargins left="0.7" right="0.7" top="0.75" bottom="0.75" header="0.3" footer="0.3"/>
  <pageSetup scale="50" orientation="portrait" r:id="rId1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8"/>
  <sheetViews>
    <sheetView topLeftCell="F1" workbookViewId="0">
      <selection activeCell="M4" sqref="M4"/>
    </sheetView>
  </sheetViews>
  <sheetFormatPr baseColWidth="10" defaultRowHeight="15" x14ac:dyDescent="0.25"/>
  <cols>
    <col min="1" max="1" width="14" customWidth="1"/>
    <col min="2" max="2" width="10.7109375" customWidth="1"/>
    <col min="3" max="3" width="29.28515625" customWidth="1"/>
    <col min="4" max="4" width="13" customWidth="1"/>
    <col min="5" max="5" width="15.28515625" customWidth="1"/>
    <col min="6" max="6" width="20.5703125" customWidth="1"/>
    <col min="7" max="7" width="18.85546875" customWidth="1"/>
    <col min="8" max="8" width="20.5703125" customWidth="1"/>
    <col min="9" max="9" width="17.7109375" customWidth="1"/>
    <col min="10" max="10" width="18.85546875" customWidth="1"/>
    <col min="11" max="11" width="17.42578125" customWidth="1"/>
    <col min="12" max="12" width="16.85546875" customWidth="1"/>
    <col min="13" max="13" width="19" customWidth="1"/>
    <col min="14" max="14" width="13.85546875" customWidth="1"/>
  </cols>
  <sheetData>
    <row r="1" spans="1:15" ht="15" customHeight="1" x14ac:dyDescent="0.25">
      <c r="A1" s="665" t="s">
        <v>281</v>
      </c>
      <c r="B1" s="665" t="s">
        <v>9</v>
      </c>
      <c r="C1" s="665" t="s">
        <v>0</v>
      </c>
      <c r="D1" s="665" t="s">
        <v>1</v>
      </c>
      <c r="E1" s="665" t="s">
        <v>24</v>
      </c>
      <c r="F1" s="665" t="s">
        <v>2</v>
      </c>
      <c r="G1" s="665" t="s">
        <v>3</v>
      </c>
      <c r="H1" s="665" t="s">
        <v>4</v>
      </c>
      <c r="I1" s="665" t="s">
        <v>5</v>
      </c>
      <c r="J1" s="665" t="s">
        <v>6</v>
      </c>
      <c r="K1" s="665" t="s">
        <v>29</v>
      </c>
      <c r="L1" s="665" t="s">
        <v>158</v>
      </c>
      <c r="M1" s="665" t="s">
        <v>33</v>
      </c>
      <c r="N1" s="665" t="s">
        <v>7</v>
      </c>
      <c r="O1" s="665" t="s">
        <v>9</v>
      </c>
    </row>
    <row r="2" spans="1:15" ht="15" customHeight="1" x14ac:dyDescent="0.25">
      <c r="A2" s="666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  <c r="O2" s="666"/>
    </row>
    <row r="3" spans="1:15" ht="16.5" x14ac:dyDescent="0.3">
      <c r="A3" s="245">
        <v>1</v>
      </c>
      <c r="B3" s="45">
        <v>45699</v>
      </c>
      <c r="C3" s="192" t="s">
        <v>912</v>
      </c>
      <c r="D3" s="134" t="s">
        <v>27</v>
      </c>
      <c r="E3" s="246"/>
      <c r="F3" s="4">
        <v>45000</v>
      </c>
      <c r="G3" s="246">
        <v>100</v>
      </c>
      <c r="H3" s="4">
        <f>F3-G3</f>
        <v>44900</v>
      </c>
      <c r="I3" s="5">
        <v>625</v>
      </c>
      <c r="J3" s="5">
        <f>H3*I3</f>
        <v>28062500</v>
      </c>
      <c r="K3" s="5">
        <v>28062500</v>
      </c>
      <c r="L3" s="5">
        <f>J3-K3</f>
        <v>0</v>
      </c>
      <c r="M3" s="185"/>
      <c r="N3" s="5">
        <v>56125000</v>
      </c>
      <c r="O3" s="65">
        <v>45715</v>
      </c>
    </row>
    <row r="4" spans="1:15" ht="16.5" x14ac:dyDescent="0.3">
      <c r="A4" s="245">
        <f>A3+1</f>
        <v>2</v>
      </c>
      <c r="B4" s="45">
        <v>45699</v>
      </c>
      <c r="C4" s="192" t="s">
        <v>913</v>
      </c>
      <c r="D4" s="134" t="s">
        <v>27</v>
      </c>
      <c r="E4" s="246"/>
      <c r="F4" s="4">
        <v>45000</v>
      </c>
      <c r="G4" s="246">
        <v>100</v>
      </c>
      <c r="H4" s="4">
        <f>F4-G4</f>
        <v>44900</v>
      </c>
      <c r="I4" s="5">
        <v>625</v>
      </c>
      <c r="J4" s="5">
        <f>H4*I4</f>
        <v>28062500</v>
      </c>
      <c r="K4" s="5">
        <v>28062500</v>
      </c>
      <c r="L4" s="5">
        <f>J4-K4</f>
        <v>0</v>
      </c>
      <c r="M4" s="185"/>
      <c r="N4" s="5"/>
      <c r="O4" s="246"/>
    </row>
    <row r="5" spans="1:15" ht="16.5" x14ac:dyDescent="0.3">
      <c r="A5" s="245">
        <f>A4+1</f>
        <v>3</v>
      </c>
      <c r="B5" s="45"/>
      <c r="C5" s="192"/>
      <c r="D5" s="134"/>
      <c r="E5" s="246"/>
      <c r="F5" s="4"/>
      <c r="G5" s="246"/>
      <c r="H5" s="4"/>
      <c r="I5" s="5"/>
      <c r="J5" s="5"/>
      <c r="K5" s="5"/>
      <c r="L5" s="5"/>
      <c r="M5" s="185"/>
      <c r="N5" s="5"/>
      <c r="O5" s="246"/>
    </row>
    <row r="6" spans="1:15" ht="16.5" x14ac:dyDescent="0.3">
      <c r="A6" s="245">
        <f>A5+1</f>
        <v>4</v>
      </c>
      <c r="B6" s="45"/>
      <c r="C6" s="192"/>
      <c r="D6" s="134"/>
      <c r="E6" s="246"/>
      <c r="F6" s="4"/>
      <c r="G6" s="246"/>
      <c r="H6" s="4"/>
      <c r="I6" s="5"/>
      <c r="J6" s="5"/>
      <c r="K6" s="5"/>
      <c r="L6" s="5"/>
      <c r="M6" s="13"/>
      <c r="N6" s="5"/>
      <c r="O6" s="246"/>
    </row>
    <row r="7" spans="1:15" ht="16.5" x14ac:dyDescent="0.3">
      <c r="A7" s="245">
        <f>A6+1</f>
        <v>5</v>
      </c>
      <c r="B7" s="45"/>
      <c r="C7" s="192"/>
      <c r="D7" s="134"/>
      <c r="E7" s="246"/>
      <c r="F7" s="4"/>
      <c r="G7" s="246"/>
      <c r="H7" s="4"/>
      <c r="I7" s="5"/>
      <c r="J7" s="5"/>
      <c r="K7" s="5"/>
      <c r="L7" s="5"/>
      <c r="M7" s="13"/>
      <c r="N7" s="5"/>
      <c r="O7" s="246"/>
    </row>
    <row r="8" spans="1:15" ht="16.5" x14ac:dyDescent="0.3">
      <c r="A8" s="245">
        <f>A7+1</f>
        <v>6</v>
      </c>
      <c r="B8" s="245"/>
      <c r="C8" s="3"/>
      <c r="D8" s="134"/>
      <c r="E8" s="246"/>
      <c r="F8" s="4"/>
      <c r="G8" s="246"/>
      <c r="H8" s="4"/>
      <c r="I8" s="5"/>
      <c r="J8" s="5"/>
      <c r="K8" s="5"/>
      <c r="L8" s="5"/>
      <c r="M8" s="13"/>
      <c r="N8" s="5"/>
      <c r="O8" s="246"/>
    </row>
    <row r="11" spans="1:15" x14ac:dyDescent="0.25">
      <c r="M11" s="799" t="s">
        <v>55</v>
      </c>
      <c r="N11" s="668">
        <f>SUM(J3:J8)</f>
        <v>56125000</v>
      </c>
      <c r="O11" s="668"/>
    </row>
    <row r="12" spans="1:15" x14ac:dyDescent="0.25">
      <c r="M12" s="799"/>
      <c r="N12" s="668"/>
      <c r="O12" s="668"/>
    </row>
    <row r="14" spans="1:15" x14ac:dyDescent="0.25">
      <c r="M14" s="799" t="s">
        <v>66</v>
      </c>
      <c r="N14" s="668">
        <f>SUM(K3:K8)</f>
        <v>56125000</v>
      </c>
      <c r="O14" s="668" t="e">
        <f>#REF!+#REF!</f>
        <v>#REF!</v>
      </c>
    </row>
    <row r="15" spans="1:15" x14ac:dyDescent="0.25">
      <c r="M15" s="799"/>
      <c r="N15" s="668"/>
      <c r="O15" s="668"/>
    </row>
    <row r="17" spans="13:15" x14ac:dyDescent="0.25">
      <c r="M17" s="799" t="s">
        <v>71</v>
      </c>
      <c r="N17" s="668">
        <f>N11-N14</f>
        <v>0</v>
      </c>
      <c r="O17" s="668" t="e">
        <f>N11-O14</f>
        <v>#REF!</v>
      </c>
    </row>
    <row r="18" spans="13:15" x14ac:dyDescent="0.25">
      <c r="M18" s="799"/>
      <c r="N18" s="668"/>
      <c r="O18" s="668"/>
    </row>
  </sheetData>
  <mergeCells count="21">
    <mergeCell ref="M14:M15"/>
    <mergeCell ref="N14:O15"/>
    <mergeCell ref="M17:M18"/>
    <mergeCell ref="N17:O18"/>
    <mergeCell ref="M1:M2"/>
    <mergeCell ref="N1:N2"/>
    <mergeCell ref="O1:O2"/>
    <mergeCell ref="M11:M12"/>
    <mergeCell ref="N11:O12"/>
    <mergeCell ref="L1:L2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</mergeCells>
  <pageMargins left="0.7" right="0.7" top="0.75" bottom="0.75" header="0.3" footer="0.3"/>
  <pageSetup paperSize="9" scale="50" orientation="landscape" r:id="rId1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3"/>
  <sheetViews>
    <sheetView workbookViewId="0">
      <selection activeCell="B9" sqref="B9:C9"/>
    </sheetView>
  </sheetViews>
  <sheetFormatPr baseColWidth="10" defaultRowHeight="15" x14ac:dyDescent="0.25"/>
  <cols>
    <col min="1" max="1" width="9" customWidth="1"/>
    <col min="3" max="3" width="24.5703125" customWidth="1"/>
  </cols>
  <sheetData>
    <row r="1" spans="1:22" x14ac:dyDescent="0.25">
      <c r="A1" s="727" t="s">
        <v>292</v>
      </c>
      <c r="B1" s="727" t="s">
        <v>291</v>
      </c>
      <c r="C1" s="728"/>
      <c r="D1" s="727" t="s">
        <v>269</v>
      </c>
      <c r="E1" s="728"/>
      <c r="F1" s="727" t="s">
        <v>270</v>
      </c>
      <c r="G1" s="728"/>
      <c r="H1" s="727" t="s">
        <v>271</v>
      </c>
      <c r="I1" s="728"/>
      <c r="J1" s="727" t="s">
        <v>208</v>
      </c>
      <c r="K1" s="728"/>
      <c r="L1" s="727" t="s">
        <v>272</v>
      </c>
      <c r="M1" s="728"/>
      <c r="N1" s="727" t="s">
        <v>267</v>
      </c>
      <c r="O1" s="728"/>
      <c r="P1" s="727" t="s">
        <v>268</v>
      </c>
      <c r="Q1" s="728"/>
      <c r="R1" s="798" t="s">
        <v>5</v>
      </c>
      <c r="S1" s="798" t="s">
        <v>273</v>
      </c>
      <c r="T1" s="798"/>
      <c r="U1" s="798" t="s">
        <v>274</v>
      </c>
      <c r="V1" s="798"/>
    </row>
    <row r="2" spans="1:22" x14ac:dyDescent="0.25">
      <c r="A2" s="729"/>
      <c r="B2" s="729"/>
      <c r="C2" s="730"/>
      <c r="D2" s="729"/>
      <c r="E2" s="730"/>
      <c r="F2" s="729"/>
      <c r="G2" s="730"/>
      <c r="H2" s="729"/>
      <c r="I2" s="730"/>
      <c r="J2" s="729"/>
      <c r="K2" s="730"/>
      <c r="L2" s="729"/>
      <c r="M2" s="730"/>
      <c r="N2" s="729"/>
      <c r="O2" s="730"/>
      <c r="P2" s="729"/>
      <c r="Q2" s="730"/>
      <c r="R2" s="798"/>
      <c r="S2" s="798"/>
      <c r="T2" s="798"/>
      <c r="U2" s="798"/>
      <c r="V2" s="798"/>
    </row>
    <row r="3" spans="1:22" x14ac:dyDescent="0.25">
      <c r="A3" s="256">
        <v>1</v>
      </c>
      <c r="B3" s="766" t="s">
        <v>422</v>
      </c>
      <c r="C3" s="767"/>
      <c r="D3" s="739" t="s">
        <v>415</v>
      </c>
      <c r="E3" s="736"/>
      <c r="F3" s="740">
        <v>45000</v>
      </c>
      <c r="G3" s="738"/>
      <c r="H3" s="735">
        <v>45000</v>
      </c>
      <c r="I3" s="736"/>
      <c r="J3" s="737"/>
      <c r="K3" s="738"/>
      <c r="L3" s="739">
        <v>0</v>
      </c>
      <c r="M3" s="736"/>
      <c r="N3" s="740">
        <f t="shared" ref="N3:N8" si="0">F3-J3</f>
        <v>45000</v>
      </c>
      <c r="O3" s="738"/>
      <c r="P3" s="735">
        <f t="shared" ref="P3:P9" si="1">H3-L3</f>
        <v>45000</v>
      </c>
      <c r="Q3" s="736"/>
      <c r="R3" s="15"/>
      <c r="S3" s="787">
        <f>N3*R3</f>
        <v>0</v>
      </c>
      <c r="T3" s="738"/>
      <c r="U3" s="788">
        <f>P3*R3</f>
        <v>0</v>
      </c>
      <c r="V3" s="736"/>
    </row>
    <row r="4" spans="1:22" x14ac:dyDescent="0.25">
      <c r="A4" s="256">
        <f>A3+1</f>
        <v>2</v>
      </c>
      <c r="B4" s="737" t="s">
        <v>421</v>
      </c>
      <c r="C4" s="738"/>
      <c r="D4" s="739" t="s">
        <v>416</v>
      </c>
      <c r="E4" s="736"/>
      <c r="F4" s="740">
        <v>45000</v>
      </c>
      <c r="G4" s="738"/>
      <c r="H4" s="735">
        <v>45000</v>
      </c>
      <c r="I4" s="736"/>
      <c r="J4" s="737">
        <v>100</v>
      </c>
      <c r="K4" s="738"/>
      <c r="L4" s="739">
        <v>60</v>
      </c>
      <c r="M4" s="736"/>
      <c r="N4" s="740">
        <f t="shared" si="0"/>
        <v>44900</v>
      </c>
      <c r="O4" s="738"/>
      <c r="P4" s="735">
        <f t="shared" si="1"/>
        <v>44940</v>
      </c>
      <c r="Q4" s="736"/>
      <c r="R4" s="15"/>
      <c r="S4" s="787">
        <f>N4*R4</f>
        <v>0</v>
      </c>
      <c r="T4" s="738"/>
      <c r="U4" s="788">
        <f>P4*R4</f>
        <v>0</v>
      </c>
      <c r="V4" s="736"/>
    </row>
    <row r="5" spans="1:22" x14ac:dyDescent="0.25">
      <c r="A5" s="256">
        <f t="shared" ref="A5:A20" si="2">A4+1</f>
        <v>3</v>
      </c>
      <c r="B5" s="737" t="s">
        <v>423</v>
      </c>
      <c r="C5" s="738"/>
      <c r="D5" s="739" t="s">
        <v>417</v>
      </c>
      <c r="E5" s="736"/>
      <c r="F5" s="740">
        <v>45000</v>
      </c>
      <c r="G5" s="738"/>
      <c r="H5" s="735">
        <v>45000</v>
      </c>
      <c r="I5" s="736"/>
      <c r="J5" s="737">
        <v>260</v>
      </c>
      <c r="K5" s="738"/>
      <c r="L5" s="739">
        <v>0</v>
      </c>
      <c r="M5" s="736"/>
      <c r="N5" s="740">
        <f t="shared" si="0"/>
        <v>44740</v>
      </c>
      <c r="O5" s="738"/>
      <c r="P5" s="735">
        <f t="shared" si="1"/>
        <v>45000</v>
      </c>
      <c r="Q5" s="736"/>
      <c r="R5" s="15"/>
      <c r="S5" s="787">
        <f>N5*R5</f>
        <v>0</v>
      </c>
      <c r="T5" s="738"/>
      <c r="U5" s="788">
        <f>P5*R5</f>
        <v>0</v>
      </c>
      <c r="V5" s="736"/>
    </row>
    <row r="6" spans="1:22" x14ac:dyDescent="0.25">
      <c r="A6" s="256">
        <f t="shared" si="2"/>
        <v>4</v>
      </c>
      <c r="B6" s="737" t="s">
        <v>452</v>
      </c>
      <c r="C6" s="738"/>
      <c r="D6" s="739" t="s">
        <v>454</v>
      </c>
      <c r="E6" s="736"/>
      <c r="F6" s="740">
        <v>45000</v>
      </c>
      <c r="G6" s="738"/>
      <c r="H6" s="735">
        <v>45000</v>
      </c>
      <c r="I6" s="736"/>
      <c r="J6" s="737"/>
      <c r="K6" s="738"/>
      <c r="L6" s="739"/>
      <c r="M6" s="736"/>
      <c r="N6" s="740">
        <f t="shared" si="0"/>
        <v>45000</v>
      </c>
      <c r="O6" s="738"/>
      <c r="P6" s="735">
        <f t="shared" si="1"/>
        <v>45000</v>
      </c>
      <c r="Q6" s="736"/>
      <c r="R6" s="15"/>
      <c r="S6" s="787">
        <f>N6*R6</f>
        <v>0</v>
      </c>
      <c r="T6" s="738"/>
      <c r="U6" s="788">
        <f>P6*R6</f>
        <v>0</v>
      </c>
      <c r="V6" s="736"/>
    </row>
    <row r="7" spans="1:22" x14ac:dyDescent="0.25">
      <c r="A7" s="256">
        <f t="shared" si="2"/>
        <v>5</v>
      </c>
      <c r="B7" s="737" t="s">
        <v>453</v>
      </c>
      <c r="C7" s="738"/>
      <c r="D7" s="739" t="s">
        <v>293</v>
      </c>
      <c r="E7" s="736"/>
      <c r="F7" s="740">
        <v>45000</v>
      </c>
      <c r="G7" s="738"/>
      <c r="H7" s="735">
        <v>45000</v>
      </c>
      <c r="I7" s="736"/>
      <c r="J7" s="737"/>
      <c r="K7" s="738"/>
      <c r="L7" s="739"/>
      <c r="M7" s="736"/>
      <c r="N7" s="740">
        <f t="shared" si="0"/>
        <v>45000</v>
      </c>
      <c r="O7" s="738"/>
      <c r="P7" s="735">
        <f t="shared" si="1"/>
        <v>45000</v>
      </c>
      <c r="Q7" s="736"/>
      <c r="R7" s="15"/>
      <c r="S7" s="787">
        <f>N7*R7</f>
        <v>0</v>
      </c>
      <c r="T7" s="738"/>
      <c r="U7" s="788">
        <f>P7*R7</f>
        <v>0</v>
      </c>
      <c r="V7" s="736"/>
    </row>
    <row r="8" spans="1:22" x14ac:dyDescent="0.25">
      <c r="A8" s="256">
        <f t="shared" si="2"/>
        <v>6</v>
      </c>
      <c r="B8" s="737" t="s">
        <v>461</v>
      </c>
      <c r="C8" s="738"/>
      <c r="D8" s="739" t="s">
        <v>456</v>
      </c>
      <c r="E8" s="736"/>
      <c r="F8" s="740">
        <v>45000</v>
      </c>
      <c r="G8" s="738"/>
      <c r="H8" s="735">
        <v>45000</v>
      </c>
      <c r="I8" s="736"/>
      <c r="J8" s="737">
        <v>100</v>
      </c>
      <c r="K8" s="738"/>
      <c r="L8" s="739"/>
      <c r="M8" s="736"/>
      <c r="N8" s="740">
        <f t="shared" si="0"/>
        <v>44900</v>
      </c>
      <c r="O8" s="738"/>
      <c r="P8" s="735">
        <f t="shared" si="1"/>
        <v>45000</v>
      </c>
      <c r="Q8" s="736"/>
      <c r="R8" s="15"/>
      <c r="S8" s="787"/>
      <c r="T8" s="738"/>
      <c r="U8" s="788"/>
      <c r="V8" s="736"/>
    </row>
    <row r="9" spans="1:22" x14ac:dyDescent="0.25">
      <c r="A9" s="256">
        <f t="shared" si="2"/>
        <v>7</v>
      </c>
      <c r="B9" s="737" t="s">
        <v>487</v>
      </c>
      <c r="C9" s="738"/>
      <c r="D9" s="739" t="s">
        <v>484</v>
      </c>
      <c r="E9" s="736"/>
      <c r="F9" s="740">
        <v>45000</v>
      </c>
      <c r="G9" s="738"/>
      <c r="H9" s="735">
        <v>45000</v>
      </c>
      <c r="I9" s="736"/>
      <c r="J9" s="737"/>
      <c r="K9" s="738"/>
      <c r="L9" s="739"/>
      <c r="M9" s="736"/>
      <c r="N9" s="740"/>
      <c r="O9" s="738"/>
      <c r="P9" s="735">
        <f t="shared" si="1"/>
        <v>45000</v>
      </c>
      <c r="Q9" s="736"/>
      <c r="R9" s="15"/>
      <c r="S9" s="787"/>
      <c r="T9" s="738"/>
      <c r="U9" s="788"/>
      <c r="V9" s="736"/>
    </row>
    <row r="10" spans="1:22" x14ac:dyDescent="0.25">
      <c r="A10" s="256">
        <f t="shared" si="2"/>
        <v>8</v>
      </c>
      <c r="B10" s="737"/>
      <c r="C10" s="738"/>
      <c r="D10" s="739"/>
      <c r="E10" s="736"/>
      <c r="F10" s="740"/>
      <c r="G10" s="738"/>
      <c r="H10" s="735"/>
      <c r="I10" s="736"/>
      <c r="J10" s="737"/>
      <c r="K10" s="738"/>
      <c r="L10" s="739"/>
      <c r="M10" s="736"/>
      <c r="N10" s="740"/>
      <c r="O10" s="738"/>
      <c r="P10" s="735"/>
      <c r="Q10" s="736"/>
      <c r="R10" s="15"/>
      <c r="S10" s="787"/>
      <c r="T10" s="738"/>
      <c r="U10" s="788"/>
      <c r="V10" s="736"/>
    </row>
    <row r="11" spans="1:22" x14ac:dyDescent="0.25">
      <c r="A11" s="256">
        <f t="shared" si="2"/>
        <v>9</v>
      </c>
      <c r="B11" s="737"/>
      <c r="C11" s="738"/>
      <c r="D11" s="739"/>
      <c r="E11" s="736"/>
      <c r="F11" s="740"/>
      <c r="G11" s="738"/>
      <c r="H11" s="735"/>
      <c r="I11" s="736"/>
      <c r="J11" s="737"/>
      <c r="K11" s="738"/>
      <c r="L11" s="739"/>
      <c r="M11" s="736"/>
      <c r="N11" s="740"/>
      <c r="O11" s="738"/>
      <c r="P11" s="735"/>
      <c r="Q11" s="736"/>
      <c r="R11" s="15"/>
      <c r="S11" s="787"/>
      <c r="T11" s="738"/>
      <c r="U11" s="788"/>
      <c r="V11" s="736"/>
    </row>
    <row r="12" spans="1:22" x14ac:dyDescent="0.25">
      <c r="A12" s="256">
        <f t="shared" si="2"/>
        <v>10</v>
      </c>
      <c r="B12" s="737"/>
      <c r="C12" s="738"/>
      <c r="D12" s="739"/>
      <c r="E12" s="736"/>
      <c r="F12" s="740"/>
      <c r="G12" s="738"/>
      <c r="H12" s="735"/>
      <c r="I12" s="736"/>
      <c r="J12" s="737"/>
      <c r="K12" s="738"/>
      <c r="L12" s="739"/>
      <c r="M12" s="736"/>
      <c r="N12" s="740"/>
      <c r="O12" s="738"/>
      <c r="P12" s="735"/>
      <c r="Q12" s="736"/>
      <c r="R12" s="15"/>
      <c r="S12" s="787"/>
      <c r="T12" s="738"/>
      <c r="U12" s="788"/>
      <c r="V12" s="736"/>
    </row>
    <row r="13" spans="1:22" x14ac:dyDescent="0.25">
      <c r="A13" s="256">
        <f t="shared" si="2"/>
        <v>11</v>
      </c>
      <c r="B13" s="737"/>
      <c r="C13" s="738"/>
      <c r="D13" s="739"/>
      <c r="E13" s="736"/>
      <c r="F13" s="740"/>
      <c r="G13" s="738"/>
      <c r="H13" s="735"/>
      <c r="I13" s="736"/>
      <c r="J13" s="737"/>
      <c r="K13" s="738"/>
      <c r="L13" s="739"/>
      <c r="M13" s="736"/>
      <c r="N13" s="740"/>
      <c r="O13" s="738"/>
      <c r="P13" s="735"/>
      <c r="Q13" s="736"/>
      <c r="R13" s="15"/>
      <c r="S13" s="787"/>
      <c r="T13" s="738"/>
      <c r="U13" s="788"/>
      <c r="V13" s="736"/>
    </row>
    <row r="14" spans="1:22" x14ac:dyDescent="0.25">
      <c r="A14" s="256">
        <f t="shared" si="2"/>
        <v>12</v>
      </c>
      <c r="B14" s="737"/>
      <c r="C14" s="738"/>
      <c r="D14" s="739"/>
      <c r="E14" s="736"/>
      <c r="F14" s="740"/>
      <c r="G14" s="738"/>
      <c r="H14" s="735"/>
      <c r="I14" s="736"/>
      <c r="J14" s="737"/>
      <c r="K14" s="738"/>
      <c r="L14" s="739"/>
      <c r="M14" s="736"/>
      <c r="N14" s="740"/>
      <c r="O14" s="738"/>
      <c r="P14" s="735"/>
      <c r="Q14" s="736"/>
      <c r="R14" s="15"/>
      <c r="S14" s="787"/>
      <c r="T14" s="738"/>
      <c r="U14" s="788"/>
      <c r="V14" s="736"/>
    </row>
    <row r="15" spans="1:22" x14ac:dyDescent="0.25">
      <c r="A15" s="256">
        <f t="shared" si="2"/>
        <v>13</v>
      </c>
      <c r="B15" s="737"/>
      <c r="C15" s="738"/>
      <c r="D15" s="739"/>
      <c r="E15" s="736"/>
      <c r="F15" s="740"/>
      <c r="G15" s="738"/>
      <c r="H15" s="735"/>
      <c r="I15" s="736"/>
      <c r="J15" s="737"/>
      <c r="K15" s="738"/>
      <c r="L15" s="739"/>
      <c r="M15" s="736"/>
      <c r="N15" s="740"/>
      <c r="O15" s="738"/>
      <c r="P15" s="735"/>
      <c r="Q15" s="736"/>
      <c r="R15" s="15"/>
      <c r="S15" s="787"/>
      <c r="T15" s="738"/>
      <c r="U15" s="788"/>
      <c r="V15" s="736"/>
    </row>
    <row r="16" spans="1:22" x14ac:dyDescent="0.25">
      <c r="A16" s="256">
        <f t="shared" si="2"/>
        <v>14</v>
      </c>
      <c r="B16" s="737"/>
      <c r="C16" s="738"/>
      <c r="D16" s="739"/>
      <c r="E16" s="736"/>
      <c r="F16" s="740"/>
      <c r="G16" s="738"/>
      <c r="H16" s="735"/>
      <c r="I16" s="736"/>
      <c r="J16" s="737"/>
      <c r="K16" s="738"/>
      <c r="L16" s="739"/>
      <c r="M16" s="736"/>
      <c r="N16" s="740"/>
      <c r="O16" s="738"/>
      <c r="P16" s="735"/>
      <c r="Q16" s="736"/>
      <c r="R16" s="15"/>
      <c r="S16" s="787"/>
      <c r="T16" s="738"/>
      <c r="U16" s="788"/>
      <c r="V16" s="736"/>
    </row>
    <row r="17" spans="1:22" x14ac:dyDescent="0.25">
      <c r="A17" s="256">
        <f t="shared" si="2"/>
        <v>15</v>
      </c>
      <c r="B17" s="737"/>
      <c r="C17" s="738"/>
      <c r="D17" s="739"/>
      <c r="E17" s="736"/>
      <c r="F17" s="740"/>
      <c r="G17" s="738"/>
      <c r="H17" s="735"/>
      <c r="I17" s="736"/>
      <c r="J17" s="737"/>
      <c r="K17" s="738"/>
      <c r="L17" s="739"/>
      <c r="M17" s="736"/>
      <c r="N17" s="740"/>
      <c r="O17" s="738"/>
      <c r="P17" s="735"/>
      <c r="Q17" s="736"/>
      <c r="R17" s="15"/>
      <c r="S17" s="787"/>
      <c r="T17" s="738"/>
      <c r="U17" s="788"/>
      <c r="V17" s="736"/>
    </row>
    <row r="18" spans="1:22" x14ac:dyDescent="0.25">
      <c r="A18" s="256">
        <f t="shared" si="2"/>
        <v>16</v>
      </c>
      <c r="B18" s="737"/>
      <c r="C18" s="738"/>
      <c r="D18" s="739"/>
      <c r="E18" s="736"/>
      <c r="F18" s="740"/>
      <c r="G18" s="738"/>
      <c r="H18" s="735"/>
      <c r="I18" s="736"/>
      <c r="J18" s="737"/>
      <c r="K18" s="738"/>
      <c r="L18" s="739"/>
      <c r="M18" s="736"/>
      <c r="N18" s="740"/>
      <c r="O18" s="738"/>
      <c r="P18" s="735"/>
      <c r="Q18" s="736"/>
      <c r="R18" s="15"/>
      <c r="S18" s="787"/>
      <c r="T18" s="738"/>
      <c r="U18" s="788"/>
      <c r="V18" s="736"/>
    </row>
    <row r="19" spans="1:22" x14ac:dyDescent="0.25">
      <c r="A19" s="256">
        <f t="shared" si="2"/>
        <v>17</v>
      </c>
      <c r="B19" s="737"/>
      <c r="C19" s="738"/>
      <c r="D19" s="739"/>
      <c r="E19" s="736"/>
      <c r="F19" s="740"/>
      <c r="G19" s="738"/>
      <c r="H19" s="735"/>
      <c r="I19" s="736"/>
      <c r="J19" s="737"/>
      <c r="K19" s="738"/>
      <c r="L19" s="739"/>
      <c r="M19" s="736"/>
      <c r="N19" s="740"/>
      <c r="O19" s="738"/>
      <c r="P19" s="735"/>
      <c r="Q19" s="736"/>
      <c r="R19" s="15"/>
      <c r="S19" s="787"/>
      <c r="T19" s="738"/>
      <c r="U19" s="788"/>
      <c r="V19" s="736"/>
    </row>
    <row r="20" spans="1:22" x14ac:dyDescent="0.25">
      <c r="A20" s="256">
        <f t="shared" si="2"/>
        <v>18</v>
      </c>
      <c r="B20" s="737"/>
      <c r="C20" s="738"/>
      <c r="D20" s="739"/>
      <c r="E20" s="736"/>
      <c r="F20" s="740"/>
      <c r="G20" s="738"/>
      <c r="H20" s="735"/>
      <c r="I20" s="736"/>
      <c r="J20" s="737"/>
      <c r="K20" s="738"/>
      <c r="L20" s="739"/>
      <c r="M20" s="736"/>
      <c r="N20" s="740"/>
      <c r="O20" s="738"/>
      <c r="P20" s="735"/>
      <c r="Q20" s="736"/>
      <c r="R20" s="15"/>
      <c r="S20" s="787"/>
      <c r="T20" s="738"/>
      <c r="U20" s="788"/>
      <c r="V20" s="736"/>
    </row>
    <row r="26" spans="1:22" x14ac:dyDescent="0.25">
      <c r="O26" s="789" t="s">
        <v>275</v>
      </c>
      <c r="P26" s="790"/>
      <c r="Q26" s="793">
        <f>S3+S4+S5+S6+S7+S8+S9+S10+S11+S12+S13+S14+S15+S16+S17+S18+S19+S20</f>
        <v>0</v>
      </c>
      <c r="R26" s="794"/>
    </row>
    <row r="27" spans="1:22" x14ac:dyDescent="0.25">
      <c r="O27" s="791"/>
      <c r="P27" s="792"/>
      <c r="Q27" s="795"/>
      <c r="R27" s="796"/>
    </row>
    <row r="28" spans="1:22" x14ac:dyDescent="0.25">
      <c r="O28" s="14"/>
      <c r="P28" s="14"/>
      <c r="Q28" s="14"/>
      <c r="R28" s="14"/>
    </row>
    <row r="29" spans="1:22" x14ac:dyDescent="0.25">
      <c r="O29" s="771" t="s">
        <v>276</v>
      </c>
      <c r="P29" s="772"/>
      <c r="Q29" s="775">
        <f>U3+U4+U5+U6+U7+U8+U9+U10+U11+U12+U13+U14++U15+U16+U17+U18+U19+U20</f>
        <v>0</v>
      </c>
      <c r="R29" s="776"/>
    </row>
    <row r="30" spans="1:22" x14ac:dyDescent="0.25">
      <c r="O30" s="773"/>
      <c r="P30" s="774"/>
      <c r="Q30" s="777"/>
      <c r="R30" s="778"/>
    </row>
    <row r="31" spans="1:22" x14ac:dyDescent="0.25">
      <c r="O31" s="14"/>
      <c r="P31" s="14"/>
      <c r="Q31" s="14"/>
      <c r="R31" s="14"/>
    </row>
    <row r="32" spans="1:22" x14ac:dyDescent="0.25">
      <c r="O32" s="771" t="s">
        <v>66</v>
      </c>
      <c r="P32" s="772"/>
      <c r="Q32" s="775">
        <f>Q26-Q29</f>
        <v>0</v>
      </c>
      <c r="R32" s="776"/>
    </row>
    <row r="33" spans="15:18" x14ac:dyDescent="0.25">
      <c r="O33" s="773"/>
      <c r="P33" s="774"/>
      <c r="Q33" s="777"/>
      <c r="R33" s="778"/>
    </row>
  </sheetData>
  <mergeCells count="198">
    <mergeCell ref="L1:M2"/>
    <mergeCell ref="N1:O2"/>
    <mergeCell ref="P1:Q2"/>
    <mergeCell ref="R1:R2"/>
    <mergeCell ref="S1:T2"/>
    <mergeCell ref="U1:V2"/>
    <mergeCell ref="A1:A2"/>
    <mergeCell ref="B1:C2"/>
    <mergeCell ref="D1:E2"/>
    <mergeCell ref="F1:G2"/>
    <mergeCell ref="H1:I2"/>
    <mergeCell ref="J1:K2"/>
    <mergeCell ref="N3:O3"/>
    <mergeCell ref="P3:Q3"/>
    <mergeCell ref="S3:T3"/>
    <mergeCell ref="U3:V3"/>
    <mergeCell ref="B4:C4"/>
    <mergeCell ref="D4:E4"/>
    <mergeCell ref="F4:G4"/>
    <mergeCell ref="H4:I4"/>
    <mergeCell ref="J4:K4"/>
    <mergeCell ref="L4:M4"/>
    <mergeCell ref="B3:C3"/>
    <mergeCell ref="D3:E3"/>
    <mergeCell ref="F3:G3"/>
    <mergeCell ref="H3:I3"/>
    <mergeCell ref="J3:K3"/>
    <mergeCell ref="L3:M3"/>
    <mergeCell ref="N4:O4"/>
    <mergeCell ref="P4:Q4"/>
    <mergeCell ref="S4:T4"/>
    <mergeCell ref="U4:V4"/>
    <mergeCell ref="U5:V5"/>
    <mergeCell ref="B6:C6"/>
    <mergeCell ref="D6:E6"/>
    <mergeCell ref="F6:G6"/>
    <mergeCell ref="H6:I6"/>
    <mergeCell ref="J6:K6"/>
    <mergeCell ref="L6:M6"/>
    <mergeCell ref="N6:O6"/>
    <mergeCell ref="P6:Q6"/>
    <mergeCell ref="S6:T6"/>
    <mergeCell ref="U6:V6"/>
    <mergeCell ref="B5:C5"/>
    <mergeCell ref="D5:E5"/>
    <mergeCell ref="F5:G5"/>
    <mergeCell ref="H5:I5"/>
    <mergeCell ref="J5:K5"/>
    <mergeCell ref="L5:M5"/>
    <mergeCell ref="N5:O5"/>
    <mergeCell ref="P5:Q5"/>
    <mergeCell ref="S5:T5"/>
    <mergeCell ref="U7:V7"/>
    <mergeCell ref="B8:C8"/>
    <mergeCell ref="D8:E8"/>
    <mergeCell ref="F8:G8"/>
    <mergeCell ref="H8:I8"/>
    <mergeCell ref="J8:K8"/>
    <mergeCell ref="L8:M8"/>
    <mergeCell ref="N8:O8"/>
    <mergeCell ref="P8:Q8"/>
    <mergeCell ref="S8:T8"/>
    <mergeCell ref="U8:V8"/>
    <mergeCell ref="B7:C7"/>
    <mergeCell ref="D7:E7"/>
    <mergeCell ref="F7:G7"/>
    <mergeCell ref="H7:I7"/>
    <mergeCell ref="J7:K7"/>
    <mergeCell ref="L7:M7"/>
    <mergeCell ref="N7:O7"/>
    <mergeCell ref="P7:Q7"/>
    <mergeCell ref="S7:T7"/>
    <mergeCell ref="U9:V9"/>
    <mergeCell ref="B10:C10"/>
    <mergeCell ref="D10:E10"/>
    <mergeCell ref="F10:G10"/>
    <mergeCell ref="H10:I10"/>
    <mergeCell ref="J10:K10"/>
    <mergeCell ref="L10:M10"/>
    <mergeCell ref="N10:O10"/>
    <mergeCell ref="P10:Q10"/>
    <mergeCell ref="S10:T10"/>
    <mergeCell ref="U10:V10"/>
    <mergeCell ref="B9:C9"/>
    <mergeCell ref="D9:E9"/>
    <mergeCell ref="F9:G9"/>
    <mergeCell ref="H9:I9"/>
    <mergeCell ref="J9:K9"/>
    <mergeCell ref="L9:M9"/>
    <mergeCell ref="N9:O9"/>
    <mergeCell ref="P9:Q9"/>
    <mergeCell ref="S9:T9"/>
    <mergeCell ref="U11:V11"/>
    <mergeCell ref="B12:C12"/>
    <mergeCell ref="D12:E12"/>
    <mergeCell ref="F12:G12"/>
    <mergeCell ref="H12:I12"/>
    <mergeCell ref="J12:K12"/>
    <mergeCell ref="L12:M12"/>
    <mergeCell ref="N12:O12"/>
    <mergeCell ref="P12:Q12"/>
    <mergeCell ref="S12:T12"/>
    <mergeCell ref="U12:V12"/>
    <mergeCell ref="B11:C11"/>
    <mergeCell ref="D11:E11"/>
    <mergeCell ref="F11:G11"/>
    <mergeCell ref="H11:I11"/>
    <mergeCell ref="J11:K11"/>
    <mergeCell ref="L11:M11"/>
    <mergeCell ref="N11:O11"/>
    <mergeCell ref="P11:Q11"/>
    <mergeCell ref="S11:T11"/>
    <mergeCell ref="U13:V13"/>
    <mergeCell ref="B14:C14"/>
    <mergeCell ref="D14:E14"/>
    <mergeCell ref="F14:G14"/>
    <mergeCell ref="H14:I14"/>
    <mergeCell ref="J14:K14"/>
    <mergeCell ref="L14:M14"/>
    <mergeCell ref="N14:O14"/>
    <mergeCell ref="P14:Q14"/>
    <mergeCell ref="S14:T14"/>
    <mergeCell ref="U14:V14"/>
    <mergeCell ref="B13:C13"/>
    <mergeCell ref="D13:E13"/>
    <mergeCell ref="F13:G13"/>
    <mergeCell ref="H13:I13"/>
    <mergeCell ref="J13:K13"/>
    <mergeCell ref="L13:M13"/>
    <mergeCell ref="N13:O13"/>
    <mergeCell ref="P13:Q13"/>
    <mergeCell ref="S13:T13"/>
    <mergeCell ref="U15:V15"/>
    <mergeCell ref="B16:C16"/>
    <mergeCell ref="D16:E16"/>
    <mergeCell ref="F16:G16"/>
    <mergeCell ref="H16:I16"/>
    <mergeCell ref="J16:K16"/>
    <mergeCell ref="L16:M16"/>
    <mergeCell ref="N16:O16"/>
    <mergeCell ref="P16:Q16"/>
    <mergeCell ref="S16:T16"/>
    <mergeCell ref="U16:V16"/>
    <mergeCell ref="B15:C15"/>
    <mergeCell ref="D15:E15"/>
    <mergeCell ref="F15:G15"/>
    <mergeCell ref="H15:I15"/>
    <mergeCell ref="J15:K15"/>
    <mergeCell ref="L15:M15"/>
    <mergeCell ref="N15:O15"/>
    <mergeCell ref="P15:Q15"/>
    <mergeCell ref="S15:T15"/>
    <mergeCell ref="U17:V17"/>
    <mergeCell ref="B18:C18"/>
    <mergeCell ref="D18:E18"/>
    <mergeCell ref="F18:G18"/>
    <mergeCell ref="H18:I18"/>
    <mergeCell ref="J18:K18"/>
    <mergeCell ref="L18:M18"/>
    <mergeCell ref="N18:O18"/>
    <mergeCell ref="P18:Q18"/>
    <mergeCell ref="S18:T18"/>
    <mergeCell ref="U18:V18"/>
    <mergeCell ref="B17:C17"/>
    <mergeCell ref="D17:E17"/>
    <mergeCell ref="F17:G17"/>
    <mergeCell ref="H17:I17"/>
    <mergeCell ref="J17:K17"/>
    <mergeCell ref="L17:M17"/>
    <mergeCell ref="N17:O17"/>
    <mergeCell ref="P17:Q17"/>
    <mergeCell ref="S17:T17"/>
    <mergeCell ref="B20:C20"/>
    <mergeCell ref="D20:E20"/>
    <mergeCell ref="F20:G20"/>
    <mergeCell ref="H20:I20"/>
    <mergeCell ref="J20:K20"/>
    <mergeCell ref="L20:M20"/>
    <mergeCell ref="O29:P30"/>
    <mergeCell ref="Q29:R30"/>
    <mergeCell ref="B19:C19"/>
    <mergeCell ref="D19:E19"/>
    <mergeCell ref="F19:G19"/>
    <mergeCell ref="H19:I19"/>
    <mergeCell ref="J19:K19"/>
    <mergeCell ref="L19:M19"/>
    <mergeCell ref="N19:O19"/>
    <mergeCell ref="P19:Q19"/>
    <mergeCell ref="O32:P33"/>
    <mergeCell ref="Q32:R33"/>
    <mergeCell ref="N20:O20"/>
    <mergeCell ref="P20:Q20"/>
    <mergeCell ref="S20:T20"/>
    <mergeCell ref="U20:V20"/>
    <mergeCell ref="O26:P27"/>
    <mergeCell ref="Q26:R27"/>
    <mergeCell ref="U19:V19"/>
    <mergeCell ref="S19:T19"/>
  </mergeCells>
  <pageMargins left="0.7" right="0.7" top="0.75" bottom="0.75" header="0.3" footer="0.3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"/>
  <sheetViews>
    <sheetView topLeftCell="A7" workbookViewId="0">
      <selection activeCell="G29" sqref="G29"/>
    </sheetView>
  </sheetViews>
  <sheetFormatPr baseColWidth="10" defaultRowHeight="15" x14ac:dyDescent="0.25"/>
  <cols>
    <col min="1" max="1" width="14.140625" customWidth="1"/>
    <col min="2" max="2" width="9.28515625" customWidth="1"/>
    <col min="3" max="3" width="11" customWidth="1"/>
    <col min="4" max="4" width="13" customWidth="1"/>
    <col min="5" max="5" width="8" customWidth="1"/>
    <col min="6" max="6" width="20.5703125" customWidth="1"/>
    <col min="7" max="7" width="18.85546875" customWidth="1"/>
    <col min="8" max="8" width="12.5703125" customWidth="1"/>
    <col min="9" max="9" width="17.7109375" customWidth="1"/>
    <col min="10" max="10" width="19.140625" customWidth="1"/>
    <col min="11" max="11" width="8.28515625" customWidth="1"/>
    <col min="12" max="12" width="13.28515625" customWidth="1"/>
  </cols>
  <sheetData>
    <row r="1" spans="1:12" x14ac:dyDescent="0.25">
      <c r="A1" s="665" t="s">
        <v>0</v>
      </c>
      <c r="B1" s="665" t="s">
        <v>1</v>
      </c>
      <c r="C1" s="665" t="s">
        <v>2</v>
      </c>
      <c r="D1" s="665" t="s">
        <v>3</v>
      </c>
      <c r="E1" s="665" t="s">
        <v>5</v>
      </c>
      <c r="F1" s="665" t="s">
        <v>4</v>
      </c>
      <c r="G1" s="665" t="s">
        <v>6</v>
      </c>
      <c r="H1" s="665" t="s">
        <v>7</v>
      </c>
      <c r="I1" s="665" t="s">
        <v>71</v>
      </c>
      <c r="J1" s="665" t="s">
        <v>9</v>
      </c>
      <c r="K1" s="665" t="s">
        <v>33</v>
      </c>
      <c r="L1" s="665" t="s">
        <v>105</v>
      </c>
    </row>
    <row r="2" spans="1:12" x14ac:dyDescent="0.25">
      <c r="A2" s="666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</row>
    <row r="3" spans="1:12" ht="16.5" x14ac:dyDescent="0.3">
      <c r="A3" s="3" t="s">
        <v>118</v>
      </c>
      <c r="B3" s="6" t="s">
        <v>25</v>
      </c>
      <c r="C3" s="4">
        <v>11000</v>
      </c>
      <c r="D3" s="4"/>
      <c r="E3" s="5">
        <v>710</v>
      </c>
      <c r="F3" s="4">
        <f>C3-D3</f>
        <v>11000</v>
      </c>
      <c r="G3" s="5">
        <f>E3*F3</f>
        <v>7810000</v>
      </c>
      <c r="H3" s="5">
        <v>7810000</v>
      </c>
      <c r="I3" s="5">
        <f>G3-H3</f>
        <v>0</v>
      </c>
      <c r="J3" s="65"/>
      <c r="K3" s="52"/>
      <c r="L3" s="15"/>
    </row>
    <row r="4" spans="1:12" ht="16.5" x14ac:dyDescent="0.3">
      <c r="A4" s="3"/>
      <c r="B4" s="6"/>
      <c r="C4" s="4"/>
      <c r="D4" s="4"/>
      <c r="E4" s="5"/>
      <c r="F4" s="4"/>
      <c r="G4" s="5"/>
      <c r="H4" s="5"/>
      <c r="I4" s="5"/>
      <c r="J4" s="65"/>
      <c r="K4" s="52"/>
      <c r="L4" s="15"/>
    </row>
    <row r="5" spans="1:12" ht="16.5" x14ac:dyDescent="0.3">
      <c r="A5" s="3"/>
      <c r="B5" s="6"/>
      <c r="C5" s="4"/>
      <c r="D5" s="4"/>
      <c r="E5" s="5"/>
      <c r="F5" s="4"/>
      <c r="G5" s="5"/>
      <c r="H5" s="5"/>
      <c r="I5" s="5"/>
      <c r="J5" s="65"/>
      <c r="K5" s="52"/>
      <c r="L5" s="15"/>
    </row>
    <row r="6" spans="1:12" ht="16.5" x14ac:dyDescent="0.3">
      <c r="A6" s="61"/>
      <c r="B6" s="6"/>
      <c r="C6" s="62"/>
      <c r="D6" s="62"/>
      <c r="E6" s="63"/>
      <c r="F6" s="62"/>
      <c r="G6" s="63"/>
      <c r="H6" s="63"/>
      <c r="I6" s="63"/>
      <c r="J6" s="131"/>
      <c r="K6" s="132"/>
      <c r="L6" s="15"/>
    </row>
    <row r="7" spans="1:12" ht="16.5" x14ac:dyDescent="0.3">
      <c r="A7" s="3"/>
      <c r="B7" s="6"/>
      <c r="C7" s="4"/>
      <c r="D7" s="4"/>
      <c r="E7" s="5"/>
      <c r="F7" s="4"/>
      <c r="G7" s="5"/>
      <c r="H7" s="5"/>
      <c r="I7" s="5"/>
      <c r="J7" s="65"/>
      <c r="K7" s="52"/>
      <c r="L7" s="15"/>
    </row>
    <row r="8" spans="1:12" ht="16.5" x14ac:dyDescent="0.3">
      <c r="A8" s="3"/>
      <c r="B8" s="6"/>
      <c r="C8" s="4"/>
      <c r="D8" s="4"/>
      <c r="E8" s="5"/>
      <c r="F8" s="4"/>
      <c r="G8" s="5"/>
      <c r="H8" s="5"/>
      <c r="I8" s="5"/>
      <c r="J8" s="65"/>
      <c r="K8" s="52"/>
      <c r="L8" s="15"/>
    </row>
    <row r="9" spans="1:12" ht="16.5" x14ac:dyDescent="0.3">
      <c r="A9" s="3"/>
      <c r="B9" s="6"/>
      <c r="C9" s="4"/>
      <c r="D9" s="4"/>
      <c r="E9" s="5"/>
      <c r="F9" s="4"/>
      <c r="G9" s="5"/>
      <c r="H9" s="5"/>
      <c r="I9" s="5"/>
      <c r="J9" s="65"/>
      <c r="K9" s="52"/>
      <c r="L9" s="15"/>
    </row>
    <row r="10" spans="1:12" x14ac:dyDescent="0.25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</row>
    <row r="11" spans="1:12" ht="18.75" x14ac:dyDescent="0.3">
      <c r="I11" s="106" t="s">
        <v>55</v>
      </c>
      <c r="J11" s="107">
        <f>G3+G4+G5</f>
        <v>7810000</v>
      </c>
    </row>
    <row r="13" spans="1:12" ht="18.75" x14ac:dyDescent="0.3">
      <c r="I13" s="106" t="s">
        <v>29</v>
      </c>
      <c r="J13" s="107">
        <f>H3+H4+H5</f>
        <v>7810000</v>
      </c>
    </row>
    <row r="15" spans="1:12" ht="18.75" x14ac:dyDescent="0.3">
      <c r="I15" s="106" t="s">
        <v>71</v>
      </c>
      <c r="J15" s="107">
        <f>J11-J13</f>
        <v>0</v>
      </c>
    </row>
  </sheetData>
  <mergeCells count="12">
    <mergeCell ref="L1:L2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</mergeCells>
  <pageMargins left="0.7" right="0.7" top="0.75" bottom="0.75" header="0.3" footer="0.3"/>
  <pageSetup paperSize="9" scale="70" orientation="landscape" horizontalDpi="300" verticalDpi="300" r:id="rId1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5"/>
  <sheetViews>
    <sheetView topLeftCell="D1" workbookViewId="0">
      <selection activeCell="G22" sqref="G22"/>
    </sheetView>
  </sheetViews>
  <sheetFormatPr baseColWidth="10" defaultRowHeight="15" x14ac:dyDescent="0.25"/>
  <cols>
    <col min="2" max="2" width="15.42578125" customWidth="1"/>
    <col min="3" max="3" width="28.85546875" customWidth="1"/>
    <col min="6" max="6" width="13" customWidth="1"/>
    <col min="8" max="8" width="20.5703125" customWidth="1"/>
    <col min="9" max="9" width="18.85546875" customWidth="1"/>
    <col min="10" max="10" width="13.85546875" customWidth="1"/>
    <col min="11" max="11" width="24.85546875" customWidth="1"/>
    <col min="12" max="12" width="20.5703125" customWidth="1"/>
    <col min="14" max="14" width="13.85546875" customWidth="1"/>
  </cols>
  <sheetData>
    <row r="1" spans="1:15" ht="14.45" customHeight="1" x14ac:dyDescent="0.25">
      <c r="A1" s="741" t="s">
        <v>281</v>
      </c>
      <c r="B1" s="741" t="s">
        <v>295</v>
      </c>
      <c r="C1" s="665" t="s">
        <v>0</v>
      </c>
      <c r="D1" s="665" t="s">
        <v>1</v>
      </c>
      <c r="E1" s="665" t="s">
        <v>2</v>
      </c>
      <c r="F1" s="665" t="s">
        <v>3</v>
      </c>
      <c r="G1" s="665" t="s">
        <v>5</v>
      </c>
      <c r="H1" s="665" t="s">
        <v>4</v>
      </c>
      <c r="I1" s="665" t="s">
        <v>6</v>
      </c>
      <c r="J1" s="665" t="s">
        <v>7</v>
      </c>
      <c r="K1" s="665" t="s">
        <v>71</v>
      </c>
      <c r="L1" s="665" t="s">
        <v>9</v>
      </c>
      <c r="M1" s="665" t="s">
        <v>33</v>
      </c>
      <c r="N1" s="665" t="s">
        <v>105</v>
      </c>
      <c r="O1" s="665" t="s">
        <v>67</v>
      </c>
    </row>
    <row r="2" spans="1:15" ht="14.45" customHeight="1" x14ac:dyDescent="0.25">
      <c r="A2" s="741"/>
      <c r="B2" s="741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  <c r="O2" s="666"/>
    </row>
    <row r="3" spans="1:15" ht="16.5" x14ac:dyDescent="0.3">
      <c r="A3" s="168">
        <v>1</v>
      </c>
      <c r="B3" s="45">
        <v>45580</v>
      </c>
      <c r="C3" s="3" t="s">
        <v>554</v>
      </c>
      <c r="D3" s="134" t="s">
        <v>27</v>
      </c>
      <c r="E3" s="4">
        <v>45000</v>
      </c>
      <c r="F3" s="4">
        <v>100</v>
      </c>
      <c r="G3" s="5">
        <v>600</v>
      </c>
      <c r="H3" s="4">
        <f>E3-F3</f>
        <v>44900</v>
      </c>
      <c r="I3" s="5">
        <f>G3*H3</f>
        <v>26940000</v>
      </c>
      <c r="J3" s="5">
        <v>26940000</v>
      </c>
      <c r="K3" s="5">
        <f>I3-J3</f>
        <v>0</v>
      </c>
      <c r="L3" s="65">
        <v>45580</v>
      </c>
      <c r="M3" s="52"/>
      <c r="N3" s="15">
        <v>50000</v>
      </c>
      <c r="O3" s="10" t="s">
        <v>500</v>
      </c>
    </row>
    <row r="4" spans="1:15" ht="16.5" x14ac:dyDescent="0.3">
      <c r="A4" s="168">
        <f t="shared" ref="A4:A9" si="0">A3+1</f>
        <v>2</v>
      </c>
      <c r="B4" s="45"/>
      <c r="C4" s="3"/>
      <c r="D4" s="6"/>
      <c r="E4" s="4"/>
      <c r="F4" s="4"/>
      <c r="G4" s="5"/>
      <c r="H4" s="4"/>
      <c r="I4" s="5"/>
      <c r="J4" s="5"/>
      <c r="K4" s="5"/>
      <c r="L4" s="65"/>
      <c r="M4" s="52"/>
      <c r="N4" s="15"/>
      <c r="O4" s="10"/>
    </row>
    <row r="5" spans="1:15" ht="16.5" x14ac:dyDescent="0.3">
      <c r="A5" s="168">
        <f t="shared" si="0"/>
        <v>3</v>
      </c>
      <c r="B5" s="45"/>
      <c r="C5" s="3"/>
      <c r="D5" s="6"/>
      <c r="E5" s="4"/>
      <c r="F5" s="4"/>
      <c r="G5" s="5"/>
      <c r="H5" s="4"/>
      <c r="I5" s="5"/>
      <c r="J5" s="5"/>
      <c r="K5" s="5"/>
      <c r="L5" s="65"/>
      <c r="M5" s="52"/>
      <c r="N5" s="15"/>
      <c r="O5" s="10"/>
    </row>
    <row r="6" spans="1:15" ht="16.5" x14ac:dyDescent="0.3">
      <c r="A6" s="168">
        <f t="shared" si="0"/>
        <v>4</v>
      </c>
      <c r="B6" s="168"/>
      <c r="C6" s="3"/>
      <c r="D6" s="6"/>
      <c r="E6" s="4"/>
      <c r="F6" s="4"/>
      <c r="G6" s="5"/>
      <c r="H6" s="4"/>
      <c r="I6" s="5"/>
      <c r="J6" s="5"/>
      <c r="K6" s="5"/>
      <c r="L6" s="65"/>
      <c r="M6" s="52"/>
      <c r="N6" s="15"/>
      <c r="O6" s="10"/>
    </row>
    <row r="7" spans="1:15" ht="16.5" x14ac:dyDescent="0.3">
      <c r="A7" s="175">
        <f t="shared" si="0"/>
        <v>5</v>
      </c>
      <c r="B7" s="168"/>
      <c r="C7" s="3"/>
      <c r="D7" s="6"/>
      <c r="E7" s="4"/>
      <c r="F7" s="4"/>
      <c r="G7" s="5"/>
      <c r="H7" s="4"/>
      <c r="I7" s="5"/>
      <c r="J7" s="5"/>
      <c r="K7" s="5"/>
      <c r="L7" s="65"/>
      <c r="M7" s="70"/>
      <c r="N7" s="15"/>
      <c r="O7" s="10"/>
    </row>
    <row r="8" spans="1:15" ht="16.5" x14ac:dyDescent="0.3">
      <c r="A8" s="175">
        <f t="shared" si="0"/>
        <v>6</v>
      </c>
      <c r="B8" s="168"/>
      <c r="C8" s="3"/>
      <c r="D8" s="6"/>
      <c r="E8" s="4"/>
      <c r="F8" s="4"/>
      <c r="G8" s="5"/>
      <c r="H8" s="4"/>
      <c r="I8" s="5"/>
      <c r="J8" s="5"/>
      <c r="K8" s="5"/>
      <c r="L8" s="65"/>
      <c r="M8" s="52"/>
      <c r="N8" s="15"/>
      <c r="O8" s="10"/>
    </row>
    <row r="9" spans="1:15" ht="16.5" x14ac:dyDescent="0.3">
      <c r="A9" s="175">
        <f t="shared" si="0"/>
        <v>7</v>
      </c>
      <c r="B9" s="336"/>
      <c r="C9" s="3"/>
      <c r="D9" s="6"/>
      <c r="E9" s="4"/>
      <c r="F9" s="4"/>
      <c r="G9" s="5"/>
      <c r="H9" s="4"/>
      <c r="I9" s="5"/>
      <c r="J9" s="5"/>
      <c r="K9" s="5"/>
      <c r="L9" s="65"/>
      <c r="M9" s="52"/>
      <c r="N9" s="15"/>
      <c r="O9" s="10"/>
    </row>
    <row r="10" spans="1:15" x14ac:dyDescent="0.25"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</row>
    <row r="11" spans="1:15" ht="18.75" x14ac:dyDescent="0.3">
      <c r="K11" s="172" t="s">
        <v>55</v>
      </c>
      <c r="L11" s="107">
        <f>SUM(I3:I10)</f>
        <v>26940000</v>
      </c>
    </row>
    <row r="13" spans="1:15" ht="18.75" x14ac:dyDescent="0.3">
      <c r="K13" s="172" t="s">
        <v>29</v>
      </c>
      <c r="L13" s="107">
        <f>SUM(J3:J9)</f>
        <v>26940000</v>
      </c>
    </row>
    <row r="14" spans="1:15" ht="18.75" x14ac:dyDescent="0.3">
      <c r="K14" s="144"/>
      <c r="L14" s="145"/>
    </row>
    <row r="15" spans="1:15" ht="18.75" x14ac:dyDescent="0.3">
      <c r="K15" s="106" t="s">
        <v>71</v>
      </c>
      <c r="L15" s="107">
        <f>L11-L13</f>
        <v>0</v>
      </c>
    </row>
  </sheetData>
  <mergeCells count="15">
    <mergeCell ref="O1:O2"/>
    <mergeCell ref="A1:A2"/>
    <mergeCell ref="B1:B2"/>
    <mergeCell ref="N1:N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L1:L2"/>
    <mergeCell ref="M1:M2"/>
  </mergeCells>
  <pageMargins left="0.7" right="0.7" top="0.75" bottom="0.75" header="0.3" footer="0.3"/>
  <pageSetup paperSize="600" scale="40" orientation="landscape" horizontalDpi="300" verticalDpi="300" r:id="rId1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0"/>
  <sheetViews>
    <sheetView topLeftCell="B1" workbookViewId="0">
      <selection activeCell="L4" sqref="L4"/>
    </sheetView>
  </sheetViews>
  <sheetFormatPr baseColWidth="10" defaultRowHeight="15" x14ac:dyDescent="0.25"/>
  <cols>
    <col min="3" max="3" width="25.85546875" customWidth="1"/>
    <col min="4" max="4" width="9.28515625" customWidth="1"/>
    <col min="5" max="5" width="10.140625" customWidth="1"/>
    <col min="6" max="6" width="13" customWidth="1"/>
    <col min="7" max="7" width="9.42578125" customWidth="1"/>
    <col min="8" max="8" width="20.5703125" customWidth="1"/>
    <col min="9" max="9" width="18.85546875" customWidth="1"/>
    <col min="10" max="10" width="13.85546875" customWidth="1"/>
    <col min="11" max="11" width="17.7109375" customWidth="1"/>
    <col min="12" max="12" width="20.5703125" customWidth="1"/>
    <col min="14" max="14" width="13.85546875" customWidth="1"/>
  </cols>
  <sheetData>
    <row r="1" spans="1:15" x14ac:dyDescent="0.25">
      <c r="A1" s="665" t="s">
        <v>281</v>
      </c>
      <c r="B1" s="665" t="s">
        <v>9</v>
      </c>
      <c r="C1" s="665" t="s">
        <v>0</v>
      </c>
      <c r="D1" s="665" t="s">
        <v>1</v>
      </c>
      <c r="E1" s="665" t="s">
        <v>2</v>
      </c>
      <c r="F1" s="665" t="s">
        <v>3</v>
      </c>
      <c r="G1" s="665" t="s">
        <v>5</v>
      </c>
      <c r="H1" s="665" t="s">
        <v>4</v>
      </c>
      <c r="I1" s="665" t="s">
        <v>6</v>
      </c>
      <c r="J1" s="665" t="s">
        <v>7</v>
      </c>
      <c r="K1" s="665" t="s">
        <v>71</v>
      </c>
      <c r="L1" s="665" t="s">
        <v>33</v>
      </c>
      <c r="M1" s="665" t="s">
        <v>9</v>
      </c>
      <c r="N1" s="665" t="s">
        <v>105</v>
      </c>
      <c r="O1" s="741" t="s">
        <v>67</v>
      </c>
    </row>
    <row r="2" spans="1:15" x14ac:dyDescent="0.25">
      <c r="A2" s="666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  <c r="O2" s="741"/>
    </row>
    <row r="3" spans="1:15" ht="16.5" x14ac:dyDescent="0.3">
      <c r="A3" s="320">
        <v>1</v>
      </c>
      <c r="B3" s="11">
        <v>45740</v>
      </c>
      <c r="C3" s="3" t="s">
        <v>223</v>
      </c>
      <c r="D3" s="6" t="s">
        <v>25</v>
      </c>
      <c r="E3" s="4">
        <v>45000</v>
      </c>
      <c r="F3" s="4"/>
      <c r="G3" s="5">
        <v>630</v>
      </c>
      <c r="H3" s="4">
        <f>E3-F3</f>
        <v>45000</v>
      </c>
      <c r="I3" s="5">
        <f>G3*H3</f>
        <v>28350000</v>
      </c>
      <c r="J3" s="5">
        <v>28350000</v>
      </c>
      <c r="K3" s="5">
        <f>I3-J3</f>
        <v>0</v>
      </c>
      <c r="L3" s="52" t="s">
        <v>260</v>
      </c>
      <c r="M3" s="65"/>
      <c r="N3" s="15"/>
      <c r="O3" s="10"/>
    </row>
    <row r="4" spans="1:15" ht="16.5" x14ac:dyDescent="0.3">
      <c r="A4" s="320">
        <f t="shared" ref="A4:A13" si="0">A3+1</f>
        <v>2</v>
      </c>
      <c r="B4" s="11"/>
      <c r="C4" s="3"/>
      <c r="D4" s="134"/>
      <c r="E4" s="4"/>
      <c r="F4" s="4"/>
      <c r="G4" s="5"/>
      <c r="H4" s="4"/>
      <c r="I4" s="5"/>
      <c r="J4" s="5"/>
      <c r="K4" s="5"/>
      <c r="L4" s="52"/>
      <c r="M4" s="65"/>
      <c r="N4" s="15"/>
      <c r="O4" s="10"/>
    </row>
    <row r="5" spans="1:15" ht="16.5" x14ac:dyDescent="0.3">
      <c r="A5" s="320">
        <f t="shared" si="0"/>
        <v>3</v>
      </c>
      <c r="B5" s="11"/>
      <c r="C5" s="3"/>
      <c r="D5" s="6"/>
      <c r="E5" s="4"/>
      <c r="F5" s="4"/>
      <c r="G5" s="5"/>
      <c r="H5" s="4"/>
      <c r="I5" s="5"/>
      <c r="J5" s="5"/>
      <c r="K5" s="5"/>
      <c r="L5" s="52"/>
      <c r="M5" s="65"/>
      <c r="N5" s="15"/>
      <c r="O5" s="10"/>
    </row>
    <row r="6" spans="1:15" ht="16.5" x14ac:dyDescent="0.3">
      <c r="A6" s="320">
        <f t="shared" si="0"/>
        <v>4</v>
      </c>
      <c r="B6" s="11"/>
      <c r="C6" s="3"/>
      <c r="D6" s="6"/>
      <c r="E6" s="4"/>
      <c r="F6" s="4"/>
      <c r="G6" s="5"/>
      <c r="H6" s="4"/>
      <c r="I6" s="5"/>
      <c r="J6" s="5"/>
      <c r="K6" s="5"/>
      <c r="L6" s="52"/>
      <c r="M6" s="65"/>
      <c r="N6" s="15"/>
      <c r="O6" s="10"/>
    </row>
    <row r="7" spans="1:15" ht="16.5" x14ac:dyDescent="0.3">
      <c r="A7" s="320">
        <f t="shared" si="0"/>
        <v>5</v>
      </c>
      <c r="B7" s="11"/>
      <c r="C7" s="3"/>
      <c r="D7" s="6"/>
      <c r="E7" s="4"/>
      <c r="F7" s="4"/>
      <c r="G7" s="5"/>
      <c r="H7" s="4"/>
      <c r="I7" s="5"/>
      <c r="J7" s="5"/>
      <c r="K7" s="5"/>
      <c r="L7" s="52"/>
      <c r="M7" s="65"/>
      <c r="N7" s="15"/>
      <c r="O7" s="10"/>
    </row>
    <row r="8" spans="1:15" ht="16.5" x14ac:dyDescent="0.3">
      <c r="A8" s="320">
        <f t="shared" si="0"/>
        <v>6</v>
      </c>
      <c r="B8" s="11"/>
      <c r="C8" s="3"/>
      <c r="D8" s="6"/>
      <c r="E8" s="4"/>
      <c r="F8" s="4"/>
      <c r="G8" s="5"/>
      <c r="H8" s="4"/>
      <c r="I8" s="5"/>
      <c r="J8" s="5"/>
      <c r="K8" s="5"/>
      <c r="L8" s="52"/>
      <c r="M8" s="65"/>
      <c r="N8" s="15"/>
      <c r="O8" s="10"/>
    </row>
    <row r="9" spans="1:15" ht="16.5" x14ac:dyDescent="0.3">
      <c r="A9" s="320">
        <f t="shared" si="0"/>
        <v>7</v>
      </c>
      <c r="B9" s="11"/>
      <c r="C9" s="3"/>
      <c r="D9" s="6"/>
      <c r="E9" s="4"/>
      <c r="F9" s="4"/>
      <c r="G9" s="5"/>
      <c r="H9" s="4"/>
      <c r="I9" s="5"/>
      <c r="J9" s="5"/>
      <c r="K9" s="5"/>
      <c r="L9" s="52"/>
      <c r="M9" s="65"/>
      <c r="N9" s="15"/>
      <c r="O9" s="10"/>
    </row>
    <row r="10" spans="1:15" ht="16.5" x14ac:dyDescent="0.3">
      <c r="A10" s="374">
        <f t="shared" si="0"/>
        <v>8</v>
      </c>
      <c r="B10" s="11"/>
      <c r="C10" s="3"/>
      <c r="D10" s="6"/>
      <c r="E10" s="4"/>
      <c r="F10" s="4"/>
      <c r="G10" s="5"/>
      <c r="H10" s="4"/>
      <c r="I10" s="5"/>
      <c r="J10" s="5"/>
      <c r="K10" s="5"/>
      <c r="L10" s="52"/>
      <c r="M10" s="10"/>
      <c r="N10" s="10"/>
      <c r="O10" s="10"/>
    </row>
    <row r="11" spans="1:15" ht="16.5" x14ac:dyDescent="0.3">
      <c r="A11" s="390">
        <f t="shared" si="0"/>
        <v>9</v>
      </c>
      <c r="B11" s="11"/>
      <c r="C11" s="3"/>
      <c r="D11" s="6"/>
      <c r="E11" s="4"/>
      <c r="F11" s="4"/>
      <c r="G11" s="5"/>
      <c r="H11" s="4"/>
      <c r="I11" s="5"/>
      <c r="J11" s="5"/>
      <c r="K11" s="5"/>
      <c r="L11" s="52"/>
      <c r="M11" s="10"/>
      <c r="N11" s="10"/>
      <c r="O11" s="10"/>
    </row>
    <row r="12" spans="1:15" ht="16.5" x14ac:dyDescent="0.3">
      <c r="A12" s="390">
        <f t="shared" si="0"/>
        <v>10</v>
      </c>
      <c r="B12" s="11"/>
      <c r="C12" s="3"/>
      <c r="D12" s="6"/>
      <c r="E12" s="4"/>
      <c r="F12" s="4"/>
      <c r="G12" s="5"/>
      <c r="H12" s="4"/>
      <c r="I12" s="5"/>
      <c r="J12" s="5"/>
      <c r="K12" s="5"/>
      <c r="L12" s="52"/>
      <c r="M12" s="10"/>
      <c r="N12" s="10"/>
      <c r="O12" s="10"/>
    </row>
    <row r="13" spans="1:15" ht="16.5" x14ac:dyDescent="0.3">
      <c r="A13" s="452">
        <f t="shared" si="0"/>
        <v>11</v>
      </c>
      <c r="B13" s="11"/>
      <c r="C13" s="3"/>
      <c r="D13" s="6"/>
      <c r="E13" s="4"/>
      <c r="F13" s="4"/>
      <c r="G13" s="5"/>
      <c r="H13" s="4"/>
      <c r="I13" s="5"/>
      <c r="J13" s="5"/>
      <c r="K13" s="5"/>
      <c r="L13" s="70"/>
      <c r="M13" s="10"/>
      <c r="N13" s="10"/>
      <c r="O13" s="10"/>
    </row>
    <row r="14" spans="1:15" x14ac:dyDescent="0.25">
      <c r="A14" s="14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</row>
    <row r="15" spans="1:15" x14ac:dyDescent="0.25">
      <c r="A15" s="14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</row>
    <row r="16" spans="1:15" ht="18.75" x14ac:dyDescent="0.3">
      <c r="K16" s="106" t="s">
        <v>55</v>
      </c>
      <c r="L16" s="107">
        <f>SUM(I3:I13)</f>
        <v>28350000</v>
      </c>
    </row>
    <row r="18" spans="11:12" ht="18.75" x14ac:dyDescent="0.3">
      <c r="K18" s="106" t="s">
        <v>29</v>
      </c>
      <c r="L18" s="107">
        <f>SUM(J3:J13)</f>
        <v>28350000</v>
      </c>
    </row>
    <row r="20" spans="11:12" ht="18.75" x14ac:dyDescent="0.3">
      <c r="K20" s="106" t="s">
        <v>71</v>
      </c>
      <c r="L20" s="107">
        <f>L16-L18</f>
        <v>0</v>
      </c>
    </row>
  </sheetData>
  <mergeCells count="15">
    <mergeCell ref="O1:O2"/>
    <mergeCell ref="A1:A2"/>
    <mergeCell ref="B1:B2"/>
    <mergeCell ref="N1:N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L1:L2"/>
    <mergeCell ref="M1:M2"/>
  </mergeCells>
  <pageMargins left="0.7" right="0.7" top="0.75" bottom="0.75" header="0.3" footer="0.3"/>
  <pageSetup paperSize="9" scale="55" orientation="landscape" r:id="rId1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"/>
  <sheetViews>
    <sheetView topLeftCell="A7" workbookViewId="0">
      <selection activeCell="B29" sqref="B29"/>
    </sheetView>
  </sheetViews>
  <sheetFormatPr baseColWidth="10" defaultRowHeight="15" x14ac:dyDescent="0.25"/>
  <cols>
    <col min="1" max="1" width="28.140625" customWidth="1"/>
    <col min="6" max="6" width="18.85546875" customWidth="1"/>
    <col min="7" max="7" width="17.28515625" customWidth="1"/>
    <col min="8" max="8" width="13.5703125" customWidth="1"/>
    <col min="9" max="9" width="17.7109375" customWidth="1"/>
    <col min="10" max="10" width="19.140625" customWidth="1"/>
    <col min="12" max="12" width="12.28515625" customWidth="1"/>
  </cols>
  <sheetData>
    <row r="1" spans="1:13" x14ac:dyDescent="0.25">
      <c r="A1" s="665" t="s">
        <v>0</v>
      </c>
      <c r="B1" s="665" t="s">
        <v>1</v>
      </c>
      <c r="C1" s="665" t="s">
        <v>2</v>
      </c>
      <c r="D1" s="665" t="s">
        <v>3</v>
      </c>
      <c r="E1" s="665" t="s">
        <v>5</v>
      </c>
      <c r="F1" s="665" t="s">
        <v>4</v>
      </c>
      <c r="G1" s="665" t="s">
        <v>6</v>
      </c>
      <c r="H1" s="665" t="s">
        <v>7</v>
      </c>
      <c r="I1" s="665" t="s">
        <v>71</v>
      </c>
      <c r="J1" s="665" t="s">
        <v>9</v>
      </c>
      <c r="K1" s="665" t="s">
        <v>33</v>
      </c>
      <c r="L1" s="665" t="s">
        <v>105</v>
      </c>
    </row>
    <row r="2" spans="1:13" x14ac:dyDescent="0.25">
      <c r="A2" s="666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</row>
    <row r="3" spans="1:13" ht="16.5" x14ac:dyDescent="0.3">
      <c r="A3" s="3" t="s">
        <v>132</v>
      </c>
      <c r="B3" s="6" t="s">
        <v>25</v>
      </c>
      <c r="C3" s="4">
        <v>45000</v>
      </c>
      <c r="D3" s="4">
        <v>150</v>
      </c>
      <c r="E3" s="5">
        <v>710</v>
      </c>
      <c r="F3" s="4">
        <f>C3-D3</f>
        <v>44850</v>
      </c>
      <c r="G3" s="5">
        <f>(E3*F3)-L3</f>
        <v>31743500</v>
      </c>
      <c r="H3" s="5">
        <v>31743500</v>
      </c>
      <c r="I3" s="5">
        <f>G3-H3</f>
        <v>0</v>
      </c>
      <c r="J3" s="65">
        <v>45275</v>
      </c>
      <c r="K3" s="52" t="s">
        <v>260</v>
      </c>
      <c r="L3" s="15">
        <v>100000</v>
      </c>
      <c r="M3" t="s">
        <v>259</v>
      </c>
    </row>
    <row r="4" spans="1:13" ht="16.5" x14ac:dyDescent="0.3">
      <c r="A4" s="3"/>
      <c r="B4" s="6"/>
      <c r="C4" s="4"/>
      <c r="D4" s="4"/>
      <c r="E4" s="5"/>
      <c r="F4" s="4"/>
      <c r="G4" s="5"/>
      <c r="H4" s="5"/>
      <c r="I4" s="5"/>
      <c r="J4" s="65"/>
      <c r="K4" s="52"/>
      <c r="L4" s="15"/>
    </row>
    <row r="5" spans="1:13" ht="16.5" x14ac:dyDescent="0.3">
      <c r="A5" s="3"/>
      <c r="B5" s="6"/>
      <c r="C5" s="4"/>
      <c r="D5" s="4"/>
      <c r="E5" s="5"/>
      <c r="F5" s="4"/>
      <c r="G5" s="5"/>
      <c r="H5" s="5"/>
      <c r="I5" s="5"/>
      <c r="J5" s="65"/>
      <c r="K5" s="52"/>
      <c r="L5" s="15"/>
    </row>
    <row r="6" spans="1:13" ht="16.5" x14ac:dyDescent="0.3">
      <c r="A6" s="3"/>
      <c r="B6" s="6"/>
      <c r="C6" s="85"/>
      <c r="D6" s="85"/>
      <c r="E6" s="86"/>
      <c r="F6" s="85"/>
      <c r="G6" s="86"/>
      <c r="H6" s="86"/>
      <c r="I6" s="86"/>
      <c r="J6" s="147"/>
      <c r="K6" s="103"/>
      <c r="L6" s="15"/>
    </row>
    <row r="7" spans="1:13" ht="16.5" x14ac:dyDescent="0.3">
      <c r="A7" s="3"/>
      <c r="B7" s="6"/>
      <c r="C7" s="4"/>
      <c r="D7" s="4"/>
      <c r="E7" s="5"/>
      <c r="F7" s="4"/>
      <c r="G7" s="5"/>
      <c r="H7" s="5"/>
      <c r="I7" s="5"/>
      <c r="J7" s="65"/>
      <c r="K7" s="52"/>
      <c r="L7" s="15"/>
    </row>
    <row r="8" spans="1:13" ht="16.5" x14ac:dyDescent="0.3">
      <c r="A8" s="3"/>
      <c r="B8" s="6"/>
      <c r="C8" s="4"/>
      <c r="D8" s="4"/>
      <c r="E8" s="5"/>
      <c r="F8" s="4"/>
      <c r="G8" s="5"/>
      <c r="H8" s="5"/>
      <c r="I8" s="5"/>
      <c r="J8" s="65"/>
      <c r="K8" s="52"/>
      <c r="L8" s="15"/>
    </row>
    <row r="9" spans="1:13" ht="16.5" x14ac:dyDescent="0.3">
      <c r="A9" s="3"/>
      <c r="B9" s="6"/>
      <c r="C9" s="4"/>
      <c r="D9" s="4"/>
      <c r="E9" s="5"/>
      <c r="F9" s="4"/>
      <c r="G9" s="5"/>
      <c r="H9" s="5"/>
      <c r="I9" s="5"/>
      <c r="J9" s="65"/>
      <c r="K9" s="52"/>
      <c r="L9" s="15"/>
    </row>
    <row r="10" spans="1:13" x14ac:dyDescent="0.25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</row>
    <row r="11" spans="1:13" ht="18.75" x14ac:dyDescent="0.3">
      <c r="I11" s="106" t="s">
        <v>55</v>
      </c>
      <c r="J11" s="107">
        <f>G3+G4+G5</f>
        <v>31743500</v>
      </c>
    </row>
    <row r="13" spans="1:13" ht="18.75" x14ac:dyDescent="0.3">
      <c r="I13" s="106" t="s">
        <v>29</v>
      </c>
      <c r="J13" s="107">
        <f>H3+H4+H5</f>
        <v>31743500</v>
      </c>
    </row>
    <row r="15" spans="1:13" ht="18.75" x14ac:dyDescent="0.3">
      <c r="I15" s="106" t="s">
        <v>71</v>
      </c>
      <c r="J15" s="107">
        <f>J11-J13</f>
        <v>0</v>
      </c>
    </row>
  </sheetData>
  <mergeCells count="12">
    <mergeCell ref="L1:L2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</mergeCells>
  <pageMargins left="0.7" right="0.7" top="0.75" bottom="0.75" header="0.3" footer="0.3"/>
  <pageSetup paperSize="9" scale="70" orientation="landscape" r:id="rId1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5"/>
  <sheetViews>
    <sheetView topLeftCell="A22" workbookViewId="0">
      <selection activeCell="G22" sqref="G22"/>
    </sheetView>
  </sheetViews>
  <sheetFormatPr baseColWidth="10" defaultRowHeight="15" x14ac:dyDescent="0.25"/>
  <cols>
    <col min="2" max="2" width="26.5703125" customWidth="1"/>
    <col min="5" max="5" width="13" customWidth="1"/>
    <col min="6" max="6" width="8" customWidth="1"/>
    <col min="7" max="7" width="20.5703125" customWidth="1"/>
    <col min="8" max="8" width="18.85546875" customWidth="1"/>
    <col min="9" max="9" width="13.85546875" customWidth="1"/>
    <col min="10" max="10" width="17.7109375" customWidth="1"/>
    <col min="11" max="11" width="20.5703125" customWidth="1"/>
    <col min="13" max="13" width="13.85546875" customWidth="1"/>
    <col min="14" max="14" width="19.140625" customWidth="1"/>
  </cols>
  <sheetData>
    <row r="1" spans="1:14" ht="18.75" customHeight="1" x14ac:dyDescent="0.25">
      <c r="A1" s="665" t="s">
        <v>281</v>
      </c>
      <c r="B1" s="665" t="s">
        <v>0</v>
      </c>
      <c r="C1" s="665" t="s">
        <v>1</v>
      </c>
      <c r="D1" s="665" t="s">
        <v>2</v>
      </c>
      <c r="E1" s="665" t="s">
        <v>3</v>
      </c>
      <c r="F1" s="665" t="s">
        <v>5</v>
      </c>
      <c r="G1" s="665" t="s">
        <v>4</v>
      </c>
      <c r="H1" s="665" t="s">
        <v>6</v>
      </c>
      <c r="I1" s="665" t="s">
        <v>7</v>
      </c>
      <c r="J1" s="665" t="s">
        <v>71</v>
      </c>
      <c r="K1" s="665" t="s">
        <v>9</v>
      </c>
      <c r="L1" s="665" t="s">
        <v>33</v>
      </c>
      <c r="M1" s="665" t="s">
        <v>105</v>
      </c>
      <c r="N1" s="665" t="s">
        <v>67</v>
      </c>
    </row>
    <row r="2" spans="1:14" ht="18.75" customHeight="1" x14ac:dyDescent="0.25">
      <c r="A2" s="666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</row>
    <row r="3" spans="1:14" ht="16.5" x14ac:dyDescent="0.3">
      <c r="A3" s="310">
        <v>1</v>
      </c>
      <c r="B3" s="3" t="s">
        <v>375</v>
      </c>
      <c r="C3" s="134" t="s">
        <v>27</v>
      </c>
      <c r="D3" s="4">
        <v>45000</v>
      </c>
      <c r="E3" s="4">
        <v>60</v>
      </c>
      <c r="F3" s="5">
        <v>610</v>
      </c>
      <c r="G3" s="4">
        <f t="shared" ref="G3:G10" si="0">D3-E3</f>
        <v>44940</v>
      </c>
      <c r="H3" s="5">
        <f>F3*G3</f>
        <v>27413400</v>
      </c>
      <c r="I3" s="5">
        <v>27413400</v>
      </c>
      <c r="J3" s="5">
        <f>H3-I3</f>
        <v>0</v>
      </c>
      <c r="K3" s="65">
        <v>45562</v>
      </c>
      <c r="L3" s="52" t="s">
        <v>32</v>
      </c>
      <c r="M3" s="15">
        <v>8000000</v>
      </c>
      <c r="N3" s="10" t="s">
        <v>485</v>
      </c>
    </row>
    <row r="4" spans="1:14" ht="16.5" x14ac:dyDescent="0.3">
      <c r="A4" s="310">
        <f t="shared" ref="A4:A10" si="1">A3+1</f>
        <v>2</v>
      </c>
      <c r="B4" s="3" t="s">
        <v>538</v>
      </c>
      <c r="C4" s="134" t="s">
        <v>27</v>
      </c>
      <c r="D4" s="4">
        <v>45000</v>
      </c>
      <c r="E4" s="4"/>
      <c r="F4" s="5">
        <v>605</v>
      </c>
      <c r="G4" s="4">
        <f t="shared" si="0"/>
        <v>45000</v>
      </c>
      <c r="H4" s="5">
        <f>F4*G4</f>
        <v>27225000</v>
      </c>
      <c r="I4" s="5">
        <v>27225000</v>
      </c>
      <c r="J4" s="5">
        <f>H4-I4</f>
        <v>0</v>
      </c>
      <c r="K4" s="65">
        <v>45565</v>
      </c>
      <c r="L4" s="52" t="s">
        <v>32</v>
      </c>
      <c r="M4" s="15">
        <v>2000000</v>
      </c>
      <c r="N4" s="10" t="s">
        <v>485</v>
      </c>
    </row>
    <row r="5" spans="1:14" ht="16.5" x14ac:dyDescent="0.3">
      <c r="A5" s="310">
        <f t="shared" si="1"/>
        <v>3</v>
      </c>
      <c r="B5" s="3" t="s">
        <v>543</v>
      </c>
      <c r="C5" s="134" t="s">
        <v>27</v>
      </c>
      <c r="D5" s="4">
        <v>45000</v>
      </c>
      <c r="E5" s="4">
        <v>100</v>
      </c>
      <c r="F5" s="5">
        <v>600</v>
      </c>
      <c r="G5" s="4">
        <f t="shared" si="0"/>
        <v>44900</v>
      </c>
      <c r="H5" s="5">
        <f t="shared" ref="H5:H10" si="2">F5*G5</f>
        <v>26940000</v>
      </c>
      <c r="I5" s="5">
        <v>26940000</v>
      </c>
      <c r="J5" s="5">
        <f t="shared" ref="J5:J10" si="3">H5-I5</f>
        <v>0</v>
      </c>
      <c r="K5" s="65">
        <v>45573</v>
      </c>
      <c r="L5" s="52" t="s">
        <v>32</v>
      </c>
      <c r="M5" s="15">
        <v>10000000</v>
      </c>
      <c r="N5" s="10" t="s">
        <v>591</v>
      </c>
    </row>
    <row r="6" spans="1:14" ht="16.5" x14ac:dyDescent="0.3">
      <c r="A6" s="310">
        <f t="shared" si="1"/>
        <v>4</v>
      </c>
      <c r="B6" s="3" t="s">
        <v>546</v>
      </c>
      <c r="C6" s="6" t="s">
        <v>25</v>
      </c>
      <c r="D6" s="4">
        <v>45000</v>
      </c>
      <c r="E6" s="85">
        <v>170</v>
      </c>
      <c r="F6" s="5">
        <v>655</v>
      </c>
      <c r="G6" s="4">
        <f t="shared" si="0"/>
        <v>44830</v>
      </c>
      <c r="H6" s="5">
        <f t="shared" si="2"/>
        <v>29363650</v>
      </c>
      <c r="I6" s="86">
        <v>29363650</v>
      </c>
      <c r="J6" s="5">
        <f t="shared" si="3"/>
        <v>0</v>
      </c>
      <c r="K6" s="147">
        <v>45573</v>
      </c>
      <c r="L6" s="52" t="s">
        <v>32</v>
      </c>
      <c r="M6" s="15">
        <v>7188700</v>
      </c>
      <c r="N6" s="10" t="s">
        <v>592</v>
      </c>
    </row>
    <row r="7" spans="1:14" ht="16.5" x14ac:dyDescent="0.3">
      <c r="A7" s="310">
        <f t="shared" si="1"/>
        <v>5</v>
      </c>
      <c r="B7" s="3" t="s">
        <v>570</v>
      </c>
      <c r="C7" s="134" t="s">
        <v>27</v>
      </c>
      <c r="D7" s="4">
        <v>45000</v>
      </c>
      <c r="E7" s="4"/>
      <c r="F7" s="5">
        <v>600</v>
      </c>
      <c r="G7" s="4">
        <f t="shared" si="0"/>
        <v>45000</v>
      </c>
      <c r="H7" s="5">
        <f t="shared" si="2"/>
        <v>27000000</v>
      </c>
      <c r="I7" s="5">
        <v>27000000</v>
      </c>
      <c r="J7" s="5">
        <f t="shared" si="3"/>
        <v>0</v>
      </c>
      <c r="K7" s="65">
        <v>45576</v>
      </c>
      <c r="L7" s="52" t="s">
        <v>32</v>
      </c>
      <c r="M7" s="15">
        <v>5000000</v>
      </c>
      <c r="N7" s="10" t="s">
        <v>590</v>
      </c>
    </row>
    <row r="8" spans="1:14" ht="16.5" x14ac:dyDescent="0.3">
      <c r="A8" s="310">
        <f t="shared" si="1"/>
        <v>6</v>
      </c>
      <c r="B8" s="3" t="s">
        <v>526</v>
      </c>
      <c r="C8" s="134" t="s">
        <v>27</v>
      </c>
      <c r="D8" s="4">
        <v>45000</v>
      </c>
      <c r="E8" s="4"/>
      <c r="F8" s="5">
        <v>595</v>
      </c>
      <c r="G8" s="4">
        <f t="shared" si="0"/>
        <v>45000</v>
      </c>
      <c r="H8" s="5">
        <f t="shared" si="2"/>
        <v>26775000</v>
      </c>
      <c r="I8" s="5">
        <v>26775000</v>
      </c>
      <c r="J8" s="5">
        <f t="shared" si="3"/>
        <v>0</v>
      </c>
      <c r="K8" s="65">
        <v>45579</v>
      </c>
      <c r="L8" s="52" t="s">
        <v>32</v>
      </c>
      <c r="M8" s="15">
        <v>10000000</v>
      </c>
      <c r="N8" s="10" t="s">
        <v>589</v>
      </c>
    </row>
    <row r="9" spans="1:14" ht="16.5" x14ac:dyDescent="0.3">
      <c r="A9" s="310">
        <f t="shared" si="1"/>
        <v>7</v>
      </c>
      <c r="B9" s="3" t="s">
        <v>573</v>
      </c>
      <c r="C9" s="6" t="s">
        <v>25</v>
      </c>
      <c r="D9" s="4">
        <v>45000</v>
      </c>
      <c r="E9" s="4"/>
      <c r="F9" s="5">
        <v>645</v>
      </c>
      <c r="G9" s="4">
        <f t="shared" si="0"/>
        <v>45000</v>
      </c>
      <c r="H9" s="5">
        <f t="shared" si="2"/>
        <v>29025000</v>
      </c>
      <c r="I9" s="5">
        <v>29025000</v>
      </c>
      <c r="J9" s="5">
        <f t="shared" si="3"/>
        <v>0</v>
      </c>
      <c r="K9" s="65">
        <v>45580</v>
      </c>
      <c r="L9" s="52" t="s">
        <v>32</v>
      </c>
      <c r="M9" s="15">
        <v>7000000</v>
      </c>
      <c r="N9" s="10" t="s">
        <v>588</v>
      </c>
    </row>
    <row r="10" spans="1:14" ht="16.5" x14ac:dyDescent="0.3">
      <c r="A10" s="343">
        <f t="shared" si="1"/>
        <v>8</v>
      </c>
      <c r="B10" s="3" t="s">
        <v>368</v>
      </c>
      <c r="C10" s="6" t="s">
        <v>25</v>
      </c>
      <c r="D10" s="4">
        <v>45000</v>
      </c>
      <c r="E10" s="4">
        <v>360</v>
      </c>
      <c r="F10" s="5">
        <v>640</v>
      </c>
      <c r="G10" s="4">
        <f t="shared" si="0"/>
        <v>44640</v>
      </c>
      <c r="H10" s="5">
        <f t="shared" si="2"/>
        <v>28569600</v>
      </c>
      <c r="I10" s="5">
        <v>28569600</v>
      </c>
      <c r="J10" s="5">
        <f t="shared" si="3"/>
        <v>0</v>
      </c>
      <c r="K10" s="65">
        <v>45583</v>
      </c>
      <c r="L10" s="52" t="s">
        <v>32</v>
      </c>
      <c r="M10" s="15">
        <v>10000000</v>
      </c>
      <c r="N10" s="10" t="s">
        <v>485</v>
      </c>
    </row>
    <row r="11" spans="1:14" ht="16.5" x14ac:dyDescent="0.3">
      <c r="A11" s="338"/>
      <c r="B11" s="3"/>
      <c r="C11" s="6"/>
      <c r="D11" s="4"/>
      <c r="E11" s="4"/>
      <c r="F11" s="5"/>
      <c r="G11" s="4"/>
      <c r="H11" s="5"/>
      <c r="I11" s="5"/>
      <c r="J11" s="5"/>
      <c r="K11" s="65">
        <v>45587</v>
      </c>
      <c r="L11" s="52"/>
      <c r="M11" s="15">
        <v>5000000</v>
      </c>
      <c r="N11" s="10" t="s">
        <v>585</v>
      </c>
    </row>
    <row r="12" spans="1:14" ht="16.5" x14ac:dyDescent="0.3">
      <c r="A12" s="338"/>
      <c r="B12" s="3"/>
      <c r="C12" s="6"/>
      <c r="D12" s="4"/>
      <c r="E12" s="4"/>
      <c r="F12" s="5"/>
      <c r="G12" s="4"/>
      <c r="H12" s="5"/>
      <c r="I12" s="5"/>
      <c r="J12" s="5"/>
      <c r="K12" s="65">
        <v>45587</v>
      </c>
      <c r="L12" s="52"/>
      <c r="M12" s="15">
        <v>5000000</v>
      </c>
      <c r="N12" s="10" t="s">
        <v>586</v>
      </c>
    </row>
    <row r="13" spans="1:14" ht="16.5" x14ac:dyDescent="0.3">
      <c r="A13" s="339"/>
      <c r="B13" s="3"/>
      <c r="C13" s="6"/>
      <c r="D13" s="4"/>
      <c r="E13" s="4"/>
      <c r="F13" s="5"/>
      <c r="G13" s="4"/>
      <c r="H13" s="5"/>
      <c r="I13" s="5"/>
      <c r="J13" s="5"/>
      <c r="K13" s="65">
        <v>45589</v>
      </c>
      <c r="L13" s="52"/>
      <c r="M13" s="15">
        <v>10000000</v>
      </c>
      <c r="N13" s="10" t="s">
        <v>587</v>
      </c>
    </row>
    <row r="14" spans="1:14" ht="16.5" x14ac:dyDescent="0.3">
      <c r="A14" s="339"/>
      <c r="B14" s="3"/>
      <c r="C14" s="6"/>
      <c r="D14" s="4"/>
      <c r="E14" s="4"/>
      <c r="F14" s="5"/>
      <c r="G14" s="4"/>
      <c r="H14" s="5"/>
      <c r="I14" s="5"/>
      <c r="J14" s="5"/>
      <c r="K14" s="65">
        <v>45589</v>
      </c>
      <c r="L14" s="52"/>
      <c r="M14" s="15">
        <v>9500000</v>
      </c>
      <c r="N14" s="33" t="s">
        <v>485</v>
      </c>
    </row>
    <row r="15" spans="1:14" x14ac:dyDescent="0.25">
      <c r="A15" s="10"/>
      <c r="B15" s="4"/>
      <c r="C15" s="4"/>
      <c r="D15" s="4"/>
      <c r="E15" s="4"/>
      <c r="F15" s="5"/>
      <c r="G15" s="4"/>
      <c r="H15" s="5"/>
      <c r="I15" s="5"/>
      <c r="J15" s="5"/>
      <c r="K15" s="65">
        <v>45590</v>
      </c>
      <c r="L15" s="52"/>
      <c r="M15" s="15">
        <v>10500000</v>
      </c>
      <c r="N15" s="33" t="s">
        <v>584</v>
      </c>
    </row>
    <row r="16" spans="1:14" x14ac:dyDescent="0.25">
      <c r="A16" s="10"/>
      <c r="B16" s="4"/>
      <c r="C16" s="4"/>
      <c r="D16" s="4"/>
      <c r="E16" s="4"/>
      <c r="F16" s="5"/>
      <c r="G16" s="4"/>
      <c r="H16" s="5"/>
      <c r="I16" s="5"/>
      <c r="J16" s="5"/>
      <c r="K16" s="65">
        <v>45593</v>
      </c>
      <c r="L16" s="52"/>
      <c r="M16" s="15">
        <v>10000000</v>
      </c>
      <c r="N16" s="33" t="s">
        <v>482</v>
      </c>
    </row>
    <row r="17" spans="1:14" x14ac:dyDescent="0.25">
      <c r="A17" s="10"/>
      <c r="B17" s="4"/>
      <c r="C17" s="4"/>
      <c r="D17" s="4"/>
      <c r="E17" s="4"/>
      <c r="F17" s="5"/>
      <c r="G17" s="4"/>
      <c r="H17" s="5"/>
      <c r="I17" s="5"/>
      <c r="J17" s="5"/>
      <c r="K17" s="65">
        <v>45594</v>
      </c>
      <c r="L17" s="52"/>
      <c r="M17" s="15">
        <v>10000000</v>
      </c>
      <c r="N17" s="33" t="s">
        <v>583</v>
      </c>
    </row>
    <row r="18" spans="1:14" x14ac:dyDescent="0.25">
      <c r="A18" s="10"/>
      <c r="B18" s="4"/>
      <c r="C18" s="4"/>
      <c r="D18" s="4"/>
      <c r="E18" s="4"/>
      <c r="F18" s="5"/>
      <c r="G18" s="4"/>
      <c r="H18" s="5"/>
      <c r="I18" s="5"/>
      <c r="J18" s="5"/>
      <c r="K18" s="65">
        <v>45595</v>
      </c>
      <c r="L18" s="52"/>
      <c r="M18" s="15">
        <v>10000000</v>
      </c>
      <c r="N18" s="33" t="s">
        <v>582</v>
      </c>
    </row>
    <row r="19" spans="1:14" x14ac:dyDescent="0.25">
      <c r="A19" s="10"/>
      <c r="B19" s="4"/>
      <c r="C19" s="4"/>
      <c r="D19" s="4"/>
      <c r="E19" s="4"/>
      <c r="F19" s="5"/>
      <c r="G19" s="4"/>
      <c r="H19" s="5"/>
      <c r="I19" s="5"/>
      <c r="J19" s="5"/>
      <c r="K19" s="65">
        <v>45595</v>
      </c>
      <c r="L19" s="52"/>
      <c r="M19" s="15">
        <v>10000000</v>
      </c>
      <c r="N19" s="33" t="s">
        <v>482</v>
      </c>
    </row>
    <row r="20" spans="1:14" x14ac:dyDescent="0.25">
      <c r="A20" s="10"/>
      <c r="B20" s="4"/>
      <c r="C20" s="4"/>
      <c r="D20" s="4"/>
      <c r="E20" s="4"/>
      <c r="F20" s="5"/>
      <c r="G20" s="4"/>
      <c r="H20" s="5"/>
      <c r="I20" s="5"/>
      <c r="J20" s="5"/>
      <c r="K20" s="65">
        <v>45596</v>
      </c>
      <c r="L20" s="52"/>
      <c r="M20" s="15">
        <v>10500000</v>
      </c>
      <c r="N20" s="33" t="s">
        <v>485</v>
      </c>
    </row>
    <row r="21" spans="1:14" x14ac:dyDescent="0.25">
      <c r="A21" s="10"/>
      <c r="B21" s="4"/>
      <c r="C21" s="4"/>
      <c r="D21" s="4"/>
      <c r="E21" s="4"/>
      <c r="F21" s="5"/>
      <c r="G21" s="4"/>
      <c r="H21" s="5"/>
      <c r="I21" s="5"/>
      <c r="J21" s="5"/>
      <c r="K21" s="65">
        <v>45597</v>
      </c>
      <c r="L21" s="52"/>
      <c r="M21" s="15">
        <v>10000000</v>
      </c>
      <c r="N21" s="33" t="s">
        <v>593</v>
      </c>
    </row>
    <row r="22" spans="1:14" x14ac:dyDescent="0.25">
      <c r="A22" s="10"/>
      <c r="B22" s="4"/>
      <c r="C22" s="4"/>
      <c r="D22" s="4"/>
      <c r="E22" s="4"/>
      <c r="F22" s="5"/>
      <c r="G22" s="4"/>
      <c r="H22" s="5"/>
      <c r="I22" s="5"/>
      <c r="J22" s="5"/>
      <c r="K22" s="65">
        <v>45597</v>
      </c>
      <c r="L22" s="52"/>
      <c r="M22" s="15">
        <v>5000000</v>
      </c>
      <c r="N22" s="33" t="s">
        <v>485</v>
      </c>
    </row>
    <row r="23" spans="1:14" x14ac:dyDescent="0.25">
      <c r="A23" s="10"/>
      <c r="B23" s="4"/>
      <c r="C23" s="4"/>
      <c r="D23" s="4"/>
      <c r="E23" s="4"/>
      <c r="F23" s="5"/>
      <c r="G23" s="4"/>
      <c r="H23" s="5"/>
      <c r="I23" s="5"/>
      <c r="J23" s="5"/>
      <c r="K23" s="65">
        <v>45598</v>
      </c>
      <c r="L23" s="52"/>
      <c r="M23" s="15">
        <v>65000</v>
      </c>
      <c r="N23" s="33" t="s">
        <v>601</v>
      </c>
    </row>
    <row r="24" spans="1:14" x14ac:dyDescent="0.25">
      <c r="A24" s="10"/>
      <c r="B24" s="4"/>
      <c r="C24" s="4"/>
      <c r="D24" s="4"/>
      <c r="E24" s="4"/>
      <c r="F24" s="5"/>
      <c r="G24" s="4"/>
      <c r="H24" s="5"/>
      <c r="I24" s="5"/>
      <c r="J24" s="5"/>
      <c r="K24" s="65">
        <v>45602</v>
      </c>
      <c r="L24" s="52"/>
      <c r="M24" s="15">
        <v>10000000</v>
      </c>
      <c r="N24" s="33" t="s">
        <v>485</v>
      </c>
    </row>
    <row r="25" spans="1:14" x14ac:dyDescent="0.25">
      <c r="A25" s="10"/>
      <c r="B25" s="4"/>
      <c r="C25" s="4"/>
      <c r="D25" s="4"/>
      <c r="E25" s="4"/>
      <c r="F25" s="5"/>
      <c r="G25" s="4"/>
      <c r="H25" s="5"/>
      <c r="I25" s="5"/>
      <c r="J25" s="5"/>
      <c r="K25" s="65">
        <v>45602</v>
      </c>
      <c r="L25" s="52"/>
      <c r="M25" s="15">
        <v>10000000</v>
      </c>
      <c r="N25" s="33" t="s">
        <v>504</v>
      </c>
    </row>
    <row r="26" spans="1:14" x14ac:dyDescent="0.25">
      <c r="A26" s="10"/>
      <c r="B26" s="4"/>
      <c r="C26" s="4"/>
      <c r="D26" s="4"/>
      <c r="E26" s="4"/>
      <c r="F26" s="5"/>
      <c r="G26" s="4"/>
      <c r="H26" s="5"/>
      <c r="I26" s="5"/>
      <c r="J26" s="5"/>
      <c r="K26" s="65">
        <v>45603</v>
      </c>
      <c r="L26" s="52"/>
      <c r="M26" s="15">
        <v>10000000</v>
      </c>
      <c r="N26" s="33" t="s">
        <v>485</v>
      </c>
    </row>
    <row r="27" spans="1:14" x14ac:dyDescent="0.25">
      <c r="A27" s="10"/>
      <c r="B27" s="4"/>
      <c r="C27" s="4"/>
      <c r="D27" s="4"/>
      <c r="E27" s="4"/>
      <c r="F27" s="5"/>
      <c r="G27" s="4"/>
      <c r="H27" s="5"/>
      <c r="I27" s="5"/>
      <c r="J27" s="5"/>
      <c r="K27" s="65">
        <v>45604</v>
      </c>
      <c r="L27" s="52"/>
      <c r="M27" s="15">
        <v>10000000</v>
      </c>
      <c r="N27" s="33" t="s">
        <v>637</v>
      </c>
    </row>
    <row r="28" spans="1:14" x14ac:dyDescent="0.25">
      <c r="A28" s="10"/>
      <c r="B28" s="4"/>
      <c r="C28" s="4"/>
      <c r="D28" s="4"/>
      <c r="E28" s="4"/>
      <c r="F28" s="5"/>
      <c r="G28" s="4"/>
      <c r="H28" s="5"/>
      <c r="I28" s="5"/>
      <c r="J28" s="5"/>
      <c r="K28" s="65">
        <v>45604</v>
      </c>
      <c r="L28" s="52"/>
      <c r="M28" s="15">
        <v>15000000</v>
      </c>
      <c r="N28" s="33" t="s">
        <v>638</v>
      </c>
    </row>
    <row r="29" spans="1:14" x14ac:dyDescent="0.25">
      <c r="A29" s="10"/>
      <c r="B29" s="4"/>
      <c r="C29" s="4"/>
      <c r="D29" s="4"/>
      <c r="E29" s="4"/>
      <c r="F29" s="5"/>
      <c r="G29" s="4"/>
      <c r="H29" s="5"/>
      <c r="I29" s="5"/>
      <c r="J29" s="5"/>
      <c r="K29" s="65">
        <v>45604</v>
      </c>
      <c r="L29" s="52"/>
      <c r="M29" s="15">
        <v>2557950</v>
      </c>
      <c r="N29" s="33" t="s">
        <v>482</v>
      </c>
    </row>
    <row r="30" spans="1:1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</row>
    <row r="31" spans="1:14" ht="18.75" x14ac:dyDescent="0.3">
      <c r="J31" s="106" t="s">
        <v>55</v>
      </c>
      <c r="K31" s="107">
        <f>SUM(H3:H25)</f>
        <v>222311650</v>
      </c>
    </row>
    <row r="33" spans="10:11" ht="18.75" x14ac:dyDescent="0.3">
      <c r="J33" s="106" t="s">
        <v>29</v>
      </c>
      <c r="K33" s="107">
        <f>SUM(I3:I22)</f>
        <v>222311650</v>
      </c>
    </row>
    <row r="35" spans="10:11" ht="18.75" x14ac:dyDescent="0.3">
      <c r="J35" s="106" t="s">
        <v>71</v>
      </c>
      <c r="K35" s="107">
        <f>K31-K33</f>
        <v>0</v>
      </c>
    </row>
  </sheetData>
  <mergeCells count="14">
    <mergeCell ref="N1:N2"/>
    <mergeCell ref="A1:A2"/>
    <mergeCell ref="M1:M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L1:L2"/>
  </mergeCells>
  <pageMargins left="0.7" right="0.7" top="0.75" bottom="0.75" header="0.3" footer="0.3"/>
  <pageSetup paperSize="9" scale="60" orientation="landscape" r:id="rId1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3"/>
  <sheetViews>
    <sheetView topLeftCell="A7" workbookViewId="0">
      <selection activeCell="M5" sqref="M5:M6"/>
    </sheetView>
  </sheetViews>
  <sheetFormatPr baseColWidth="10" defaultRowHeight="15" x14ac:dyDescent="0.25"/>
  <cols>
    <col min="2" max="3" width="14.28515625" customWidth="1"/>
    <col min="4" max="4" width="9.28515625" customWidth="1"/>
    <col min="5" max="5" width="15.28515625" customWidth="1"/>
    <col min="7" max="7" width="13" customWidth="1"/>
    <col min="8" max="8" width="20.5703125" customWidth="1"/>
    <col min="10" max="10" width="19" customWidth="1"/>
    <col min="11" max="12" width="13.85546875" customWidth="1"/>
    <col min="15" max="15" width="13.85546875" customWidth="1"/>
  </cols>
  <sheetData>
    <row r="1" spans="1:15" x14ac:dyDescent="0.25">
      <c r="A1" s="665" t="s">
        <v>281</v>
      </c>
      <c r="B1" s="665" t="s">
        <v>0</v>
      </c>
      <c r="C1" s="665" t="s">
        <v>9</v>
      </c>
      <c r="D1" s="665" t="s">
        <v>1</v>
      </c>
      <c r="E1" s="665" t="s">
        <v>24</v>
      </c>
      <c r="F1" s="665" t="s">
        <v>2</v>
      </c>
      <c r="G1" s="665" t="s">
        <v>3</v>
      </c>
      <c r="H1" s="665" t="s">
        <v>4</v>
      </c>
      <c r="I1" s="665" t="s">
        <v>5</v>
      </c>
      <c r="J1" s="665" t="s">
        <v>6</v>
      </c>
      <c r="K1" s="665" t="s">
        <v>7</v>
      </c>
      <c r="L1" s="665" t="s">
        <v>8</v>
      </c>
      <c r="M1" s="665" t="s">
        <v>33</v>
      </c>
      <c r="N1" s="665" t="s">
        <v>9</v>
      </c>
      <c r="O1" s="665" t="s">
        <v>7</v>
      </c>
    </row>
    <row r="2" spans="1:15" x14ac:dyDescent="0.25">
      <c r="A2" s="666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  <c r="O2" s="666"/>
    </row>
    <row r="3" spans="1:15" ht="16.5" x14ac:dyDescent="0.3">
      <c r="A3" s="207">
        <v>1</v>
      </c>
      <c r="B3" s="3" t="s">
        <v>284</v>
      </c>
      <c r="C3" s="3"/>
      <c r="D3" s="12" t="s">
        <v>27</v>
      </c>
      <c r="E3" s="159"/>
      <c r="F3" s="4">
        <v>45000</v>
      </c>
      <c r="G3" s="159">
        <v>140</v>
      </c>
      <c r="H3" s="4">
        <f>F3-G3</f>
        <v>44860</v>
      </c>
      <c r="I3" s="5">
        <v>710</v>
      </c>
      <c r="J3" s="5">
        <f>H3*I3</f>
        <v>31850600</v>
      </c>
      <c r="K3" s="5">
        <v>31850600</v>
      </c>
      <c r="L3" s="5">
        <f>J3-K3</f>
        <v>0</v>
      </c>
      <c r="M3" s="13" t="s">
        <v>32</v>
      </c>
      <c r="N3" s="65"/>
      <c r="O3" s="5">
        <v>17350000</v>
      </c>
    </row>
    <row r="4" spans="1:15" ht="16.5" x14ac:dyDescent="0.3">
      <c r="A4" s="207">
        <f>A3+1</f>
        <v>2</v>
      </c>
      <c r="B4" s="3" t="s">
        <v>285</v>
      </c>
      <c r="C4" s="3"/>
      <c r="D4" s="12" t="s">
        <v>27</v>
      </c>
      <c r="E4" s="159"/>
      <c r="F4" s="4">
        <v>45000</v>
      </c>
      <c r="G4" s="159">
        <v>260</v>
      </c>
      <c r="H4" s="4">
        <f>F4-G4</f>
        <v>44740</v>
      </c>
      <c r="I4" s="5">
        <v>710</v>
      </c>
      <c r="J4" s="5">
        <f>H4*I4</f>
        <v>31765400</v>
      </c>
      <c r="K4" s="5">
        <v>31765400</v>
      </c>
      <c r="L4" s="5">
        <f>J4-K4</f>
        <v>0</v>
      </c>
      <c r="M4" s="13" t="s">
        <v>32</v>
      </c>
      <c r="N4" s="5"/>
      <c r="O4" s="5">
        <v>40000000</v>
      </c>
    </row>
    <row r="5" spans="1:15" ht="16.5" x14ac:dyDescent="0.3">
      <c r="A5" s="207">
        <f t="shared" ref="A5:A12" si="0">A4+1</f>
        <v>3</v>
      </c>
      <c r="B5" s="3" t="s">
        <v>322</v>
      </c>
      <c r="C5" s="3"/>
      <c r="D5" s="6" t="s">
        <v>25</v>
      </c>
      <c r="E5" s="159"/>
      <c r="F5" s="4">
        <v>55000</v>
      </c>
      <c r="G5" s="159">
        <v>250</v>
      </c>
      <c r="H5" s="4">
        <f>F5-G5</f>
        <v>54750</v>
      </c>
      <c r="I5" s="5">
        <v>725</v>
      </c>
      <c r="J5" s="5">
        <f>H5*I5</f>
        <v>39693750</v>
      </c>
      <c r="K5" s="5">
        <v>39693750</v>
      </c>
      <c r="L5" s="5">
        <f>J5-K5</f>
        <v>0</v>
      </c>
      <c r="M5" s="13" t="s">
        <v>32</v>
      </c>
      <c r="N5" s="159"/>
      <c r="O5" s="5">
        <v>6365400</v>
      </c>
    </row>
    <row r="6" spans="1:15" ht="16.5" x14ac:dyDescent="0.3">
      <c r="A6" s="207">
        <f t="shared" si="0"/>
        <v>4</v>
      </c>
      <c r="B6" s="3" t="s">
        <v>384</v>
      </c>
      <c r="C6" s="3" t="s">
        <v>390</v>
      </c>
      <c r="D6" s="6" t="s">
        <v>25</v>
      </c>
      <c r="E6" s="159"/>
      <c r="F6" s="4">
        <v>45000</v>
      </c>
      <c r="G6" s="159">
        <v>155</v>
      </c>
      <c r="H6" s="4">
        <f>F6-G6</f>
        <v>44845</v>
      </c>
      <c r="I6" s="5">
        <v>690</v>
      </c>
      <c r="J6" s="5">
        <f>H6*I6</f>
        <v>30943050</v>
      </c>
      <c r="K6" s="5">
        <v>30943050</v>
      </c>
      <c r="L6" s="5">
        <f>J6-K6</f>
        <v>0</v>
      </c>
      <c r="M6" s="13" t="s">
        <v>32</v>
      </c>
      <c r="N6" s="65">
        <v>45400</v>
      </c>
      <c r="O6" s="5">
        <v>15000000</v>
      </c>
    </row>
    <row r="7" spans="1:15" ht="16.5" x14ac:dyDescent="0.3">
      <c r="A7" s="207">
        <f t="shared" si="0"/>
        <v>5</v>
      </c>
      <c r="B7" s="3"/>
      <c r="C7" s="3"/>
      <c r="D7" s="12"/>
      <c r="E7" s="159"/>
      <c r="F7" s="4"/>
      <c r="G7" s="159"/>
      <c r="H7" s="4"/>
      <c r="I7" s="5"/>
      <c r="J7" s="5"/>
      <c r="K7" s="5"/>
      <c r="L7" s="5"/>
      <c r="M7" s="13"/>
      <c r="N7" s="65">
        <v>45415</v>
      </c>
      <c r="O7" s="5">
        <v>1000000</v>
      </c>
    </row>
    <row r="8" spans="1:15" ht="16.5" x14ac:dyDescent="0.3">
      <c r="A8" s="207">
        <f t="shared" si="0"/>
        <v>6</v>
      </c>
      <c r="B8" s="3"/>
      <c r="C8" s="3"/>
      <c r="D8" s="12"/>
      <c r="E8" s="159"/>
      <c r="F8" s="4"/>
      <c r="G8" s="159"/>
      <c r="H8" s="4"/>
      <c r="I8" s="5"/>
      <c r="J8" s="5"/>
      <c r="K8" s="5"/>
      <c r="L8" s="5"/>
      <c r="M8" s="13"/>
      <c r="N8" s="65">
        <v>45418</v>
      </c>
      <c r="O8" s="5">
        <v>14943050</v>
      </c>
    </row>
    <row r="9" spans="1:15" ht="16.5" x14ac:dyDescent="0.3">
      <c r="A9" s="207">
        <f t="shared" si="0"/>
        <v>7</v>
      </c>
      <c r="B9" s="3"/>
      <c r="C9" s="3"/>
      <c r="D9" s="12"/>
      <c r="E9" s="159"/>
      <c r="F9" s="4"/>
      <c r="G9" s="159"/>
      <c r="H9" s="4"/>
      <c r="I9" s="5"/>
      <c r="J9" s="5"/>
      <c r="K9" s="5"/>
      <c r="L9" s="5"/>
      <c r="M9" s="5"/>
      <c r="N9" s="159"/>
      <c r="O9" s="10"/>
    </row>
    <row r="10" spans="1:15" ht="16.5" x14ac:dyDescent="0.3">
      <c r="A10" s="207">
        <f t="shared" si="0"/>
        <v>8</v>
      </c>
      <c r="B10" s="3"/>
      <c r="C10" s="3"/>
      <c r="D10" s="6"/>
      <c r="E10" s="159"/>
      <c r="F10" s="4"/>
      <c r="G10" s="159"/>
      <c r="H10" s="4"/>
      <c r="I10" s="5"/>
      <c r="J10" s="5"/>
      <c r="K10" s="5"/>
      <c r="L10" s="5"/>
      <c r="M10" s="5"/>
      <c r="N10" s="159"/>
      <c r="O10" s="10"/>
    </row>
    <row r="11" spans="1:15" ht="16.5" x14ac:dyDescent="0.3">
      <c r="A11" s="207">
        <f t="shared" si="0"/>
        <v>9</v>
      </c>
      <c r="B11" s="3"/>
      <c r="C11" s="3"/>
      <c r="D11" s="6"/>
      <c r="E11" s="159"/>
      <c r="F11" s="4"/>
      <c r="G11" s="159"/>
      <c r="H11" s="4"/>
      <c r="I11" s="5"/>
      <c r="J11" s="5"/>
      <c r="K11" s="5"/>
      <c r="L11" s="5"/>
      <c r="M11" s="5"/>
      <c r="N11" s="159"/>
      <c r="O11" s="10"/>
    </row>
    <row r="12" spans="1:15" ht="16.5" x14ac:dyDescent="0.3">
      <c r="A12" s="207">
        <f t="shared" si="0"/>
        <v>10</v>
      </c>
      <c r="B12" s="3"/>
      <c r="C12" s="3"/>
      <c r="D12" s="7"/>
      <c r="E12" s="159"/>
      <c r="F12" s="4"/>
      <c r="G12" s="159"/>
      <c r="H12" s="4"/>
      <c r="I12" s="5"/>
      <c r="J12" s="5"/>
      <c r="K12" s="5"/>
      <c r="L12" s="5"/>
      <c r="M12" s="5"/>
      <c r="N12" s="159"/>
      <c r="O12" s="10"/>
    </row>
    <row r="16" spans="1:15" x14ac:dyDescent="0.25">
      <c r="J16" s="799" t="s">
        <v>55</v>
      </c>
      <c r="K16" s="668">
        <f>SUM(J3:J12)</f>
        <v>134252800</v>
      </c>
      <c r="L16" s="668"/>
      <c r="M16" s="668"/>
      <c r="N16" s="668"/>
    </row>
    <row r="17" spans="10:14" x14ac:dyDescent="0.25">
      <c r="J17" s="799"/>
      <c r="K17" s="668"/>
      <c r="L17" s="668"/>
      <c r="M17" s="668"/>
      <c r="N17" s="668"/>
    </row>
    <row r="19" spans="10:14" x14ac:dyDescent="0.25">
      <c r="J19" s="799" t="s">
        <v>66</v>
      </c>
      <c r="K19" s="668">
        <f>SUM(K3:K12)</f>
        <v>134252800</v>
      </c>
      <c r="L19" s="668"/>
      <c r="M19" s="668"/>
      <c r="N19" s="668">
        <f>N3+N4</f>
        <v>0</v>
      </c>
    </row>
    <row r="20" spans="10:14" x14ac:dyDescent="0.25">
      <c r="J20" s="799"/>
      <c r="K20" s="668"/>
      <c r="L20" s="668"/>
      <c r="M20" s="668"/>
      <c r="N20" s="668"/>
    </row>
    <row r="22" spans="10:14" x14ac:dyDescent="0.25">
      <c r="J22" s="799" t="s">
        <v>71</v>
      </c>
      <c r="K22" s="668">
        <f>K16-K19</f>
        <v>0</v>
      </c>
      <c r="L22" s="668"/>
      <c r="M22" s="668"/>
      <c r="N22" s="668">
        <f>K16-N19</f>
        <v>134252800</v>
      </c>
    </row>
    <row r="23" spans="10:14" x14ac:dyDescent="0.25">
      <c r="J23" s="799"/>
      <c r="K23" s="668"/>
      <c r="L23" s="668"/>
      <c r="M23" s="668"/>
      <c r="N23" s="668"/>
    </row>
  </sheetData>
  <mergeCells count="21">
    <mergeCell ref="A1:A2"/>
    <mergeCell ref="H1:H2"/>
    <mergeCell ref="B1:B2"/>
    <mergeCell ref="D1:D2"/>
    <mergeCell ref="E1:E2"/>
    <mergeCell ref="F1:F2"/>
    <mergeCell ref="G1:G2"/>
    <mergeCell ref="C1:C2"/>
    <mergeCell ref="J22:J23"/>
    <mergeCell ref="K22:N23"/>
    <mergeCell ref="I1:I2"/>
    <mergeCell ref="J1:J2"/>
    <mergeCell ref="K1:K2"/>
    <mergeCell ref="L1:L2"/>
    <mergeCell ref="M1:M2"/>
    <mergeCell ref="N1:N2"/>
    <mergeCell ref="O1:O2"/>
    <mergeCell ref="J16:J17"/>
    <mergeCell ref="K16:N17"/>
    <mergeCell ref="J19:J20"/>
    <mergeCell ref="K19:N20"/>
  </mergeCells>
  <pageMargins left="0.7" right="0.7" top="0.75" bottom="0.75" header="0.3" footer="0.3"/>
  <pageSetup scale="60" orientation="landscape" horizontalDpi="1200" verticalDpi="1200" r:id="rId1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3"/>
  <sheetViews>
    <sheetView topLeftCell="A5" workbookViewId="0">
      <selection activeCell="E3" sqref="E3"/>
    </sheetView>
  </sheetViews>
  <sheetFormatPr baseColWidth="10" defaultRowHeight="15" x14ac:dyDescent="0.25"/>
  <cols>
    <col min="1" max="1" width="14.28515625" customWidth="1"/>
    <col min="2" max="2" width="9.28515625" customWidth="1"/>
    <col min="3" max="3" width="15.28515625" customWidth="1"/>
    <col min="4" max="4" width="11" customWidth="1"/>
    <col min="5" max="5" width="13" customWidth="1"/>
    <col min="6" max="6" width="20.5703125" customWidth="1"/>
    <col min="7" max="7" width="8" customWidth="1"/>
    <col min="8" max="8" width="19" customWidth="1"/>
    <col min="9" max="9" width="13.85546875" customWidth="1"/>
    <col min="10" max="10" width="13.7109375" customWidth="1"/>
    <col min="13" max="13" width="13.85546875" customWidth="1"/>
  </cols>
  <sheetData>
    <row r="1" spans="1:13" x14ac:dyDescent="0.25">
      <c r="A1" s="665" t="s">
        <v>0</v>
      </c>
      <c r="B1" s="665" t="s">
        <v>1</v>
      </c>
      <c r="C1" s="665" t="s">
        <v>24</v>
      </c>
      <c r="D1" s="665" t="s">
        <v>2</v>
      </c>
      <c r="E1" s="665" t="s">
        <v>3</v>
      </c>
      <c r="F1" s="665" t="s">
        <v>4</v>
      </c>
      <c r="G1" s="665" t="s">
        <v>5</v>
      </c>
      <c r="H1" s="665" t="s">
        <v>6</v>
      </c>
      <c r="I1" s="665" t="s">
        <v>7</v>
      </c>
      <c r="J1" s="665" t="s">
        <v>8</v>
      </c>
      <c r="K1" s="665" t="s">
        <v>33</v>
      </c>
      <c r="L1" s="665" t="s">
        <v>9</v>
      </c>
      <c r="M1" s="665" t="s">
        <v>7</v>
      </c>
    </row>
    <row r="2" spans="1:13" x14ac:dyDescent="0.25">
      <c r="A2" s="666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</row>
    <row r="3" spans="1:13" ht="16.5" x14ac:dyDescent="0.3">
      <c r="A3" s="3" t="s">
        <v>286</v>
      </c>
      <c r="B3" s="12" t="s">
        <v>27</v>
      </c>
      <c r="C3" s="161"/>
      <c r="D3" s="4">
        <v>45000</v>
      </c>
      <c r="E3" s="161">
        <v>0</v>
      </c>
      <c r="F3" s="4">
        <f>D3-E3</f>
        <v>45000</v>
      </c>
      <c r="G3" s="5">
        <v>715</v>
      </c>
      <c r="H3" s="5">
        <f>F3*G3</f>
        <v>32175000</v>
      </c>
      <c r="I3" s="5">
        <v>32175000</v>
      </c>
      <c r="J3" s="5">
        <f>H3-I3</f>
        <v>0</v>
      </c>
      <c r="K3" s="13" t="s">
        <v>32</v>
      </c>
      <c r="L3" s="65">
        <v>45307</v>
      </c>
      <c r="M3" s="5"/>
    </row>
    <row r="4" spans="1:13" ht="16.5" x14ac:dyDescent="0.3">
      <c r="A4" s="3"/>
      <c r="B4" s="12"/>
      <c r="C4" s="161"/>
      <c r="D4" s="4"/>
      <c r="E4" s="161"/>
      <c r="F4" s="4"/>
      <c r="G4" s="5"/>
      <c r="H4" s="5"/>
      <c r="I4" s="5"/>
      <c r="J4" s="5"/>
      <c r="K4" s="119"/>
      <c r="L4" s="5"/>
      <c r="M4" s="5"/>
    </row>
    <row r="5" spans="1:13" ht="16.5" x14ac:dyDescent="0.3">
      <c r="A5" s="3"/>
      <c r="B5" s="12"/>
      <c r="C5" s="161"/>
      <c r="D5" s="4"/>
      <c r="E5" s="161"/>
      <c r="F5" s="4"/>
      <c r="G5" s="5"/>
      <c r="H5" s="5"/>
      <c r="I5" s="5"/>
      <c r="J5" s="5"/>
      <c r="K5" s="13"/>
      <c r="L5" s="161"/>
      <c r="M5" s="10"/>
    </row>
    <row r="6" spans="1:13" ht="16.5" x14ac:dyDescent="0.3">
      <c r="A6" s="3"/>
      <c r="B6" s="12"/>
      <c r="C6" s="161"/>
      <c r="D6" s="4"/>
      <c r="E6" s="161"/>
      <c r="F6" s="4"/>
      <c r="G6" s="5"/>
      <c r="H6" s="5"/>
      <c r="I6" s="5"/>
      <c r="J6" s="5"/>
      <c r="K6" s="13"/>
      <c r="L6" s="161"/>
      <c r="M6" s="10"/>
    </row>
    <row r="7" spans="1:13" ht="16.5" x14ac:dyDescent="0.3">
      <c r="A7" s="3"/>
      <c r="B7" s="12"/>
      <c r="C7" s="161"/>
      <c r="D7" s="4"/>
      <c r="E7" s="161"/>
      <c r="F7" s="4"/>
      <c r="G7" s="5"/>
      <c r="H7" s="5"/>
      <c r="I7" s="5"/>
      <c r="J7" s="5"/>
      <c r="K7" s="13"/>
      <c r="L7" s="161"/>
      <c r="M7" s="10"/>
    </row>
    <row r="8" spans="1:13" ht="16.5" x14ac:dyDescent="0.3">
      <c r="A8" s="3"/>
      <c r="B8" s="12"/>
      <c r="C8" s="161"/>
      <c r="D8" s="4"/>
      <c r="E8" s="161"/>
      <c r="F8" s="4"/>
      <c r="G8" s="5"/>
      <c r="H8" s="5"/>
      <c r="I8" s="5"/>
      <c r="J8" s="5"/>
      <c r="K8" s="13"/>
      <c r="L8" s="161"/>
      <c r="M8" s="10"/>
    </row>
    <row r="9" spans="1:13" ht="16.5" x14ac:dyDescent="0.3">
      <c r="A9" s="3"/>
      <c r="B9" s="12"/>
      <c r="C9" s="161"/>
      <c r="D9" s="4"/>
      <c r="E9" s="161"/>
      <c r="F9" s="4"/>
      <c r="G9" s="5"/>
      <c r="H9" s="5"/>
      <c r="I9" s="5"/>
      <c r="J9" s="5"/>
      <c r="K9" s="5"/>
      <c r="L9" s="161"/>
      <c r="M9" s="10"/>
    </row>
    <row r="10" spans="1:13" ht="16.5" x14ac:dyDescent="0.3">
      <c r="A10" s="3"/>
      <c r="B10" s="6"/>
      <c r="C10" s="161"/>
      <c r="D10" s="4"/>
      <c r="E10" s="161"/>
      <c r="F10" s="4"/>
      <c r="G10" s="5"/>
      <c r="H10" s="5"/>
      <c r="I10" s="5"/>
      <c r="J10" s="5"/>
      <c r="K10" s="5"/>
      <c r="L10" s="161"/>
      <c r="M10" s="10"/>
    </row>
    <row r="11" spans="1:13" ht="16.5" x14ac:dyDescent="0.3">
      <c r="A11" s="3"/>
      <c r="B11" s="6"/>
      <c r="C11" s="161"/>
      <c r="D11" s="4"/>
      <c r="E11" s="161"/>
      <c r="F11" s="4"/>
      <c r="G11" s="5"/>
      <c r="H11" s="5"/>
      <c r="I11" s="5"/>
      <c r="J11" s="5"/>
      <c r="K11" s="5"/>
      <c r="L11" s="161"/>
      <c r="M11" s="10"/>
    </row>
    <row r="12" spans="1:13" ht="16.5" x14ac:dyDescent="0.3">
      <c r="A12" s="3"/>
      <c r="B12" s="7"/>
      <c r="C12" s="161"/>
      <c r="D12" s="4"/>
      <c r="E12" s="161"/>
      <c r="F12" s="4"/>
      <c r="G12" s="5"/>
      <c r="H12" s="5"/>
      <c r="I12" s="5"/>
      <c r="J12" s="5"/>
      <c r="K12" s="5"/>
      <c r="L12" s="161"/>
      <c r="M12" s="10"/>
    </row>
    <row r="16" spans="1:13" x14ac:dyDescent="0.25">
      <c r="H16" s="799" t="s">
        <v>55</v>
      </c>
      <c r="I16" s="668">
        <f>H3+H4+H5+H6+H7+H8+H9</f>
        <v>32175000</v>
      </c>
      <c r="J16" s="668"/>
      <c r="K16" s="668"/>
      <c r="L16" s="668"/>
    </row>
    <row r="17" spans="8:12" x14ac:dyDescent="0.25">
      <c r="H17" s="799"/>
      <c r="I17" s="668"/>
      <c r="J17" s="668"/>
      <c r="K17" s="668"/>
      <c r="L17" s="668"/>
    </row>
    <row r="19" spans="8:12" x14ac:dyDescent="0.25">
      <c r="H19" s="799" t="s">
        <v>66</v>
      </c>
      <c r="I19" s="668">
        <f>I3+I4+I5+I6+I7+I8+I9</f>
        <v>32175000</v>
      </c>
      <c r="J19" s="668"/>
      <c r="K19" s="668"/>
      <c r="L19" s="668">
        <f>L3+L4</f>
        <v>45307</v>
      </c>
    </row>
    <row r="20" spans="8:12" x14ac:dyDescent="0.25">
      <c r="H20" s="799"/>
      <c r="I20" s="668"/>
      <c r="J20" s="668"/>
      <c r="K20" s="668"/>
      <c r="L20" s="668"/>
    </row>
    <row r="22" spans="8:12" x14ac:dyDescent="0.25">
      <c r="H22" s="799" t="s">
        <v>71</v>
      </c>
      <c r="I22" s="668">
        <f>I16-I19</f>
        <v>0</v>
      </c>
      <c r="J22" s="668"/>
      <c r="K22" s="668"/>
      <c r="L22" s="668">
        <f>I16-L19</f>
        <v>32129693</v>
      </c>
    </row>
    <row r="23" spans="8:12" x14ac:dyDescent="0.25">
      <c r="H23" s="799"/>
      <c r="I23" s="668"/>
      <c r="J23" s="668"/>
      <c r="K23" s="668"/>
      <c r="L23" s="668"/>
    </row>
  </sheetData>
  <mergeCells count="19">
    <mergeCell ref="M1:M2"/>
    <mergeCell ref="H16:H17"/>
    <mergeCell ref="I16:L17"/>
    <mergeCell ref="H19:H20"/>
    <mergeCell ref="I19:L20"/>
    <mergeCell ref="H22:H23"/>
    <mergeCell ref="I22:L23"/>
    <mergeCell ref="G1:G2"/>
    <mergeCell ref="H1:H2"/>
    <mergeCell ref="I1:I2"/>
    <mergeCell ref="J1:J2"/>
    <mergeCell ref="K1:K2"/>
    <mergeCell ref="L1:L2"/>
    <mergeCell ref="F1:F2"/>
    <mergeCell ref="A1:A2"/>
    <mergeCell ref="B1:B2"/>
    <mergeCell ref="C1:C2"/>
    <mergeCell ref="D1:D2"/>
    <mergeCell ref="E1:E2"/>
  </mergeCells>
  <pageMargins left="0.7" right="0.7" top="0.75" bottom="0.75" header="0.3" footer="0.3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3"/>
  <sheetViews>
    <sheetView topLeftCell="B1" workbookViewId="0">
      <selection activeCell="J8" sqref="J8"/>
    </sheetView>
  </sheetViews>
  <sheetFormatPr baseColWidth="10" defaultRowHeight="15" x14ac:dyDescent="0.25"/>
  <cols>
    <col min="3" max="3" width="28.85546875" customWidth="1"/>
    <col min="4" max="4" width="9.28515625" customWidth="1"/>
    <col min="5" max="5" width="15.28515625" customWidth="1"/>
    <col min="6" max="6" width="11" customWidth="1"/>
    <col min="7" max="7" width="13" customWidth="1"/>
    <col min="8" max="8" width="20.5703125" customWidth="1"/>
    <col min="9" max="9" width="8" customWidth="1"/>
    <col min="10" max="10" width="19" customWidth="1"/>
    <col min="11" max="12" width="13.85546875" customWidth="1"/>
    <col min="13" max="13" width="8.28515625" customWidth="1"/>
    <col min="15" max="15" width="13.85546875" customWidth="1"/>
  </cols>
  <sheetData>
    <row r="1" spans="1:15" x14ac:dyDescent="0.25">
      <c r="A1" s="741" t="s">
        <v>281</v>
      </c>
      <c r="B1" s="741" t="s">
        <v>9</v>
      </c>
      <c r="C1" s="665" t="s">
        <v>0</v>
      </c>
      <c r="D1" s="665" t="s">
        <v>1</v>
      </c>
      <c r="E1" s="665" t="s">
        <v>24</v>
      </c>
      <c r="F1" s="665" t="s">
        <v>2</v>
      </c>
      <c r="G1" s="665" t="s">
        <v>3</v>
      </c>
      <c r="H1" s="665" t="s">
        <v>4</v>
      </c>
      <c r="I1" s="665" t="s">
        <v>5</v>
      </c>
      <c r="J1" s="665" t="s">
        <v>6</v>
      </c>
      <c r="K1" s="665" t="s">
        <v>7</v>
      </c>
      <c r="L1" s="665" t="s">
        <v>8</v>
      </c>
      <c r="M1" s="665" t="s">
        <v>33</v>
      </c>
      <c r="N1" s="665" t="s">
        <v>9</v>
      </c>
      <c r="O1" s="741" t="s">
        <v>7</v>
      </c>
    </row>
    <row r="2" spans="1:15" x14ac:dyDescent="0.25">
      <c r="A2" s="741"/>
      <c r="B2" s="741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  <c r="O2" s="741"/>
    </row>
    <row r="3" spans="1:15" ht="16.5" x14ac:dyDescent="0.3">
      <c r="A3" s="296">
        <v>1</v>
      </c>
      <c r="B3" s="11">
        <v>45528</v>
      </c>
      <c r="C3" s="3" t="s">
        <v>486</v>
      </c>
      <c r="D3" s="12" t="s">
        <v>27</v>
      </c>
      <c r="E3" s="162"/>
      <c r="F3" s="4">
        <v>36000</v>
      </c>
      <c r="G3" s="162"/>
      <c r="H3" s="4">
        <f>F3-G3</f>
        <v>36000</v>
      </c>
      <c r="I3" s="5">
        <v>640</v>
      </c>
      <c r="J3" s="5">
        <f>H3*I3</f>
        <v>23040000</v>
      </c>
      <c r="K3" s="5">
        <v>23040000</v>
      </c>
      <c r="L3" s="5">
        <f>J3-K3</f>
        <v>0</v>
      </c>
      <c r="M3" s="13"/>
      <c r="N3" s="65">
        <v>45531</v>
      </c>
      <c r="O3" s="5">
        <v>21000000</v>
      </c>
    </row>
    <row r="4" spans="1:15" ht="16.5" x14ac:dyDescent="0.3">
      <c r="A4" s="296">
        <f>A3+1</f>
        <v>2</v>
      </c>
      <c r="B4" s="11"/>
      <c r="C4" s="3"/>
      <c r="D4" s="12"/>
      <c r="E4" s="162"/>
      <c r="F4" s="4"/>
      <c r="G4" s="162"/>
      <c r="H4" s="4"/>
      <c r="I4" s="5"/>
      <c r="J4" s="5"/>
      <c r="K4" s="5"/>
      <c r="L4" s="5"/>
      <c r="M4" s="119"/>
      <c r="N4" s="5"/>
      <c r="O4" s="5"/>
    </row>
    <row r="5" spans="1:15" ht="16.5" x14ac:dyDescent="0.3">
      <c r="A5" s="296">
        <f t="shared" ref="A5:A12" si="0">A4+1</f>
        <v>3</v>
      </c>
      <c r="B5" s="10"/>
      <c r="C5" s="3"/>
      <c r="D5" s="12"/>
      <c r="E5" s="162"/>
      <c r="F5" s="4"/>
      <c r="G5" s="162"/>
      <c r="H5" s="4"/>
      <c r="I5" s="5"/>
      <c r="J5" s="5"/>
      <c r="K5" s="5"/>
      <c r="L5" s="5"/>
      <c r="M5" s="13"/>
      <c r="N5" s="162"/>
      <c r="O5" s="5"/>
    </row>
    <row r="6" spans="1:15" ht="16.5" x14ac:dyDescent="0.3">
      <c r="A6" s="296">
        <f t="shared" si="0"/>
        <v>4</v>
      </c>
      <c r="B6" s="10"/>
      <c r="C6" s="3"/>
      <c r="D6" s="12"/>
      <c r="E6" s="297"/>
      <c r="F6" s="297"/>
      <c r="G6" s="297"/>
      <c r="H6" s="297"/>
      <c r="I6" s="297"/>
      <c r="J6" s="297"/>
      <c r="K6" s="297"/>
      <c r="L6" s="297"/>
      <c r="M6" s="297"/>
      <c r="N6" s="297"/>
      <c r="O6" s="297"/>
    </row>
    <row r="7" spans="1:15" ht="16.5" x14ac:dyDescent="0.3">
      <c r="A7" s="296">
        <f t="shared" si="0"/>
        <v>5</v>
      </c>
      <c r="B7" s="10"/>
      <c r="C7" s="192"/>
      <c r="D7" s="12"/>
      <c r="E7" s="162"/>
      <c r="F7" s="4"/>
      <c r="G7" s="162"/>
      <c r="H7" s="4"/>
      <c r="I7" s="5"/>
      <c r="J7" s="5"/>
      <c r="K7" s="5"/>
      <c r="L7" s="5"/>
      <c r="M7" s="13"/>
      <c r="N7" s="162"/>
      <c r="O7" s="5"/>
    </row>
    <row r="8" spans="1:15" ht="16.5" x14ac:dyDescent="0.3">
      <c r="A8" s="296">
        <f t="shared" si="0"/>
        <v>6</v>
      </c>
      <c r="B8" s="10"/>
      <c r="C8" s="192"/>
      <c r="D8" s="12"/>
      <c r="E8" s="162"/>
      <c r="F8" s="4"/>
      <c r="G8" s="162"/>
      <c r="H8" s="4"/>
      <c r="I8" s="5"/>
      <c r="J8" s="5"/>
      <c r="K8" s="5"/>
      <c r="L8" s="5"/>
      <c r="M8" s="13"/>
      <c r="N8" s="162"/>
      <c r="O8" s="5"/>
    </row>
    <row r="9" spans="1:15" ht="16.5" x14ac:dyDescent="0.3">
      <c r="A9" s="296">
        <f t="shared" si="0"/>
        <v>7</v>
      </c>
      <c r="B9" s="10"/>
      <c r="C9" s="3"/>
      <c r="D9" s="12"/>
      <c r="E9" s="162"/>
      <c r="F9" s="4"/>
      <c r="G9" s="162"/>
      <c r="H9" s="4"/>
      <c r="I9" s="5"/>
      <c r="J9" s="5"/>
      <c r="K9" s="5"/>
      <c r="L9" s="5"/>
      <c r="M9" s="5"/>
      <c r="N9" s="162"/>
      <c r="O9" s="10"/>
    </row>
    <row r="10" spans="1:15" ht="16.5" x14ac:dyDescent="0.3">
      <c r="A10" s="296">
        <f t="shared" si="0"/>
        <v>8</v>
      </c>
      <c r="B10" s="10"/>
      <c r="C10" s="3"/>
      <c r="D10" s="12"/>
      <c r="E10" s="162"/>
      <c r="F10" s="4"/>
      <c r="G10" s="162"/>
      <c r="H10" s="4"/>
      <c r="I10" s="5"/>
      <c r="J10" s="5"/>
      <c r="K10" s="5"/>
      <c r="L10" s="5"/>
      <c r="M10" s="5"/>
      <c r="N10" s="162"/>
      <c r="O10" s="10"/>
    </row>
    <row r="11" spans="1:15" ht="16.5" x14ac:dyDescent="0.3">
      <c r="A11" s="296">
        <f t="shared" si="0"/>
        <v>9</v>
      </c>
      <c r="B11" s="10"/>
      <c r="C11" s="3"/>
      <c r="D11" s="12"/>
      <c r="E11" s="162"/>
      <c r="F11" s="4"/>
      <c r="G11" s="162"/>
      <c r="H11" s="4"/>
      <c r="I11" s="5"/>
      <c r="J11" s="5"/>
      <c r="K11" s="5"/>
      <c r="L11" s="5"/>
      <c r="M11" s="5"/>
      <c r="N11" s="162"/>
      <c r="O11" s="10"/>
    </row>
    <row r="12" spans="1:15" ht="16.5" x14ac:dyDescent="0.3">
      <c r="A12" s="296">
        <f t="shared" si="0"/>
        <v>10</v>
      </c>
      <c r="B12" s="10"/>
      <c r="C12" s="3"/>
      <c r="D12" s="12"/>
      <c r="E12" s="162"/>
      <c r="F12" s="4"/>
      <c r="G12" s="162"/>
      <c r="H12" s="4"/>
      <c r="I12" s="5"/>
      <c r="J12" s="5"/>
      <c r="K12" s="5"/>
      <c r="L12" s="5"/>
      <c r="M12" s="5"/>
      <c r="N12" s="162"/>
      <c r="O12" s="10"/>
    </row>
    <row r="16" spans="1:15" x14ac:dyDescent="0.25">
      <c r="J16" s="799" t="s">
        <v>55</v>
      </c>
      <c r="K16" s="668">
        <f>SUM(J3:J12)</f>
        <v>23040000</v>
      </c>
      <c r="L16" s="668"/>
      <c r="M16" s="668"/>
      <c r="N16" s="668"/>
    </row>
    <row r="17" spans="10:14" x14ac:dyDescent="0.25">
      <c r="J17" s="799"/>
      <c r="K17" s="668"/>
      <c r="L17" s="668"/>
      <c r="M17" s="668"/>
      <c r="N17" s="668"/>
    </row>
    <row r="19" spans="10:14" x14ac:dyDescent="0.25">
      <c r="J19" s="799" t="s">
        <v>66</v>
      </c>
      <c r="K19" s="668">
        <f>SUM(K3:K12)</f>
        <v>23040000</v>
      </c>
      <c r="L19" s="668"/>
      <c r="M19" s="668"/>
      <c r="N19" s="668">
        <f>N3+N4</f>
        <v>45531</v>
      </c>
    </row>
    <row r="20" spans="10:14" x14ac:dyDescent="0.25">
      <c r="J20" s="799"/>
      <c r="K20" s="668"/>
      <c r="L20" s="668"/>
      <c r="M20" s="668"/>
      <c r="N20" s="668"/>
    </row>
    <row r="22" spans="10:14" x14ac:dyDescent="0.25">
      <c r="J22" s="799" t="s">
        <v>71</v>
      </c>
      <c r="K22" s="668">
        <f>K16-K19</f>
        <v>0</v>
      </c>
      <c r="L22" s="668"/>
      <c r="M22" s="668"/>
      <c r="N22" s="668">
        <f>K16-N19</f>
        <v>22994469</v>
      </c>
    </row>
    <row r="23" spans="10:14" x14ac:dyDescent="0.25">
      <c r="J23" s="799"/>
      <c r="K23" s="668"/>
      <c r="L23" s="668"/>
      <c r="M23" s="668"/>
      <c r="N23" s="668"/>
    </row>
  </sheetData>
  <mergeCells count="21">
    <mergeCell ref="J22:J23"/>
    <mergeCell ref="K22:N23"/>
    <mergeCell ref="O1:O2"/>
    <mergeCell ref="N1:N2"/>
    <mergeCell ref="J1:J2"/>
    <mergeCell ref="K1:K2"/>
    <mergeCell ref="L1:L2"/>
    <mergeCell ref="M1:M2"/>
    <mergeCell ref="A1:A2"/>
    <mergeCell ref="B1:B2"/>
    <mergeCell ref="J16:J17"/>
    <mergeCell ref="K16:N17"/>
    <mergeCell ref="J19:J20"/>
    <mergeCell ref="K19:N20"/>
    <mergeCell ref="C1:C2"/>
    <mergeCell ref="D1:D2"/>
    <mergeCell ref="E1:E2"/>
    <mergeCell ref="F1:F2"/>
    <mergeCell ref="G1:G2"/>
    <mergeCell ref="H1:H2"/>
    <mergeCell ref="I1:I2"/>
  </mergeCells>
  <pageMargins left="0.7" right="0.7" top="0.75" bottom="0.75" header="0.3" footer="0.3"/>
  <pageSetup scale="5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146</vt:i4>
      </vt:variant>
    </vt:vector>
  </HeadingPairs>
  <TitlesOfParts>
    <vt:vector size="146" baseType="lpstr">
      <vt:lpstr>Caisse quotidienne</vt:lpstr>
      <vt:lpstr>Reliquat client</vt:lpstr>
      <vt:lpstr>Fac transport</vt:lpstr>
      <vt:lpstr>PetroYaraService</vt:lpstr>
      <vt:lpstr>Conso Lakan Lakan</vt:lpstr>
      <vt:lpstr>Conso MKN</vt:lpstr>
      <vt:lpstr>Transport MKN</vt:lpstr>
      <vt:lpstr>Transport Lakan Lakan</vt:lpstr>
      <vt:lpstr>Transport Barou Niangadou</vt:lpstr>
      <vt:lpstr>Conso Pétro Yara Service</vt:lpstr>
      <vt:lpstr>Consommation GDS</vt:lpstr>
      <vt:lpstr>Consommation Tiebilen N'daou</vt:lpstr>
      <vt:lpstr>Transport Tiebilen N'Daou</vt:lpstr>
      <vt:lpstr>Consommation DoubayaTrans</vt:lpstr>
      <vt:lpstr>Conso Petit Barou</vt:lpstr>
      <vt:lpstr>Conso Abba Diawara</vt:lpstr>
      <vt:lpstr>Consommation Baydi Yara</vt:lpstr>
      <vt:lpstr>Consommation Bamadou Golfa</vt:lpstr>
      <vt:lpstr>Conso Lk Holding</vt:lpstr>
      <vt:lpstr>Conso Diallo Kayes</vt:lpstr>
      <vt:lpstr>Conso Abdoulaye N'diaye</vt:lpstr>
      <vt:lpstr>CompteDoubayaTrans</vt:lpstr>
      <vt:lpstr>Compte vente Doubaya</vt:lpstr>
      <vt:lpstr>Consommation Bani Kayes</vt:lpstr>
      <vt:lpstr>Mohamed Kénieba</vt:lpstr>
      <vt:lpstr>Transport GDS</vt:lpstr>
      <vt:lpstr>Mohamed Fofana</vt:lpstr>
      <vt:lpstr>TransportDoubayaTrans</vt:lpstr>
      <vt:lpstr>Transport LK Holding</vt:lpstr>
      <vt:lpstr>Consommation Simbala Koita</vt:lpstr>
      <vt:lpstr>Bamadou Golfa Compensation</vt:lpstr>
      <vt:lpstr>Bamadou Golfa</vt:lpstr>
      <vt:lpstr>Banadou Golfa 2</vt:lpstr>
      <vt:lpstr>Compte Transport Doubaya</vt:lpstr>
      <vt:lpstr>Compte Achat Doubaya</vt:lpstr>
      <vt:lpstr>CompteReliquatDoubaya</vt:lpstr>
      <vt:lpstr>LK Holding</vt:lpstr>
      <vt:lpstr>Reliquat LK Holding</vt:lpstr>
      <vt:lpstr>LK Holding Compensation</vt:lpstr>
      <vt:lpstr>Paiement de Pétro yara service</vt:lpstr>
      <vt:lpstr>14 Camions Pétro yara service</vt:lpstr>
      <vt:lpstr>Compte Dembélé Transporteur</vt:lpstr>
      <vt:lpstr>Compte EURO LK HOLDING</vt:lpstr>
      <vt:lpstr>Compte Filani</vt:lpstr>
      <vt:lpstr>Compensation Halid TLC</vt:lpstr>
      <vt:lpstr>Halid TLC</vt:lpstr>
      <vt:lpstr>Compte Mohamed TLC</vt:lpstr>
      <vt:lpstr>Compensation Soya Golfa Borozo</vt:lpstr>
      <vt:lpstr>SoyaGolfaBorozo</vt:lpstr>
      <vt:lpstr>Oumar TLC</vt:lpstr>
      <vt:lpstr>Compte versement Adou</vt:lpstr>
      <vt:lpstr>Adou Konaté Nov 60S 11G</vt:lpstr>
      <vt:lpstr>Adou Konaté 32S 26G</vt:lpstr>
      <vt:lpstr>Adou Konaté  Fev</vt:lpstr>
      <vt:lpstr>Adou Konate Mars</vt:lpstr>
      <vt:lpstr>EtatChargementAbj</vt:lpstr>
      <vt:lpstr>Adou Konaté 3Super 55000l</vt:lpstr>
      <vt:lpstr>Corridor 3S 6G</vt:lpstr>
      <vt:lpstr>Bareima Dramera 6 Super</vt:lpstr>
      <vt:lpstr>Doubaya Trans 2Gasoil</vt:lpstr>
      <vt:lpstr>Bah Dramera 3S</vt:lpstr>
      <vt:lpstr>Modibo Niangadou 6G</vt:lpstr>
      <vt:lpstr>Achat Marta Niangadou</vt:lpstr>
      <vt:lpstr>CompteVersementAdouKonaté</vt:lpstr>
      <vt:lpstr>Toumani Brigo</vt:lpstr>
      <vt:lpstr>Boubacar Touré Doukabougou</vt:lpstr>
      <vt:lpstr>TransportPétroNdiayeService</vt:lpstr>
      <vt:lpstr>Vieux</vt:lpstr>
      <vt:lpstr>Crédit Amadou Lah</vt:lpstr>
      <vt:lpstr>Epargne Diomo Daff</vt:lpstr>
      <vt:lpstr>Van Sococim</vt:lpstr>
      <vt:lpstr>Bareima Dramera</vt:lpstr>
      <vt:lpstr>Compensation Bareima Dramera</vt:lpstr>
      <vt:lpstr>Amadou Lah</vt:lpstr>
      <vt:lpstr>Amss Lah</vt:lpstr>
      <vt:lpstr>Lakan Lakan</vt:lpstr>
      <vt:lpstr>Compensation Lakan Lakan</vt:lpstr>
      <vt:lpstr>RecapPaiementsLakanLakan</vt:lpstr>
      <vt:lpstr>Amadi Niangadou</vt:lpstr>
      <vt:lpstr>Baissou Dramera</vt:lpstr>
      <vt:lpstr>Bouramassy Kolondjeba</vt:lpstr>
      <vt:lpstr>Demba Lah</vt:lpstr>
      <vt:lpstr>Lampar</vt:lpstr>
      <vt:lpstr>Compensation Bah Dramera</vt:lpstr>
      <vt:lpstr>Bah Dramera</vt:lpstr>
      <vt:lpstr>Bassana Daff </vt:lpstr>
      <vt:lpstr>Amadou Bathily</vt:lpstr>
      <vt:lpstr>Babaco Bathily</vt:lpstr>
      <vt:lpstr>Moussa Diallo Kénieba</vt:lpstr>
      <vt:lpstr>Daouda Bassoum</vt:lpstr>
      <vt:lpstr>Compensation Daouda Bassoum</vt:lpstr>
      <vt:lpstr>Makan Bah Kenieba</vt:lpstr>
      <vt:lpstr>Bani Kayes</vt:lpstr>
      <vt:lpstr>Diallo Kayes</vt:lpstr>
      <vt:lpstr>Toga Yatasaye</vt:lpstr>
      <vt:lpstr>Kaou Djigue</vt:lpstr>
      <vt:lpstr>Dramera Dramane</vt:lpstr>
      <vt:lpstr>Djibi Bongo</vt:lpstr>
      <vt:lpstr>Boubacar Golfa</vt:lpstr>
      <vt:lpstr>Dia Keniéba</vt:lpstr>
      <vt:lpstr>Bafitini</vt:lpstr>
      <vt:lpstr>Badjai</vt:lpstr>
      <vt:lpstr>Chinoi Golfa Bamako</vt:lpstr>
      <vt:lpstr>Simbala Koita</vt:lpstr>
      <vt:lpstr>Baydi Yara</vt:lpstr>
      <vt:lpstr>Djibi Karagnara</vt:lpstr>
      <vt:lpstr>Ben papi</vt:lpstr>
      <vt:lpstr>Mamabou Bathily</vt:lpstr>
      <vt:lpstr>Bamaye Dramera</vt:lpstr>
      <vt:lpstr>Abdoulaye N'diaye</vt:lpstr>
      <vt:lpstr>Cheick Oumar Bassoum</vt:lpstr>
      <vt:lpstr>Fode N'diaye</vt:lpstr>
      <vt:lpstr>Compensation Fodé N'diaye</vt:lpstr>
      <vt:lpstr>Adou Konaté</vt:lpstr>
      <vt:lpstr>Compensation Adou Konaté</vt:lpstr>
      <vt:lpstr>Compensation Tiken Jah</vt:lpstr>
      <vt:lpstr>Sissoko</vt:lpstr>
      <vt:lpstr>Petro Golf</vt:lpstr>
      <vt:lpstr>Mohamed Bathily</vt:lpstr>
      <vt:lpstr>Yara</vt:lpstr>
      <vt:lpstr>Cheickna Lah</vt:lpstr>
      <vt:lpstr>Soya Lah</vt:lpstr>
      <vt:lpstr>Amasaye Niangadou</vt:lpstr>
      <vt:lpstr>Tiebilen</vt:lpstr>
      <vt:lpstr>Basekou Bathily</vt:lpstr>
      <vt:lpstr>Hassana Niangadou</vt:lpstr>
      <vt:lpstr>Bakaye Lah</vt:lpstr>
      <vt:lpstr>Marta Niangadou</vt:lpstr>
      <vt:lpstr>Amadou HMP</vt:lpstr>
      <vt:lpstr>Abba Diawara</vt:lpstr>
      <vt:lpstr>Kaou N'diaye</vt:lpstr>
      <vt:lpstr>Dri Sikasso</vt:lpstr>
      <vt:lpstr>Ousmane Lah</vt:lpstr>
      <vt:lpstr>Madou TLC</vt:lpstr>
      <vt:lpstr>Gnaka</vt:lpstr>
      <vt:lpstr>Doubaya Trans</vt:lpstr>
      <vt:lpstr>Mamourou Yara</vt:lpstr>
      <vt:lpstr>Moussa Bamba</vt:lpstr>
      <vt:lpstr>Habaye Lah</vt:lpstr>
      <vt:lpstr>Alou Golfa</vt:lpstr>
      <vt:lpstr>Niangadou Kenieba</vt:lpstr>
      <vt:lpstr>Ould</vt:lpstr>
      <vt:lpstr>Tidiane N'diaye</vt:lpstr>
      <vt:lpstr>Somapp</vt:lpstr>
      <vt:lpstr>Drissa Berthe Misseli</vt:lpstr>
      <vt:lpstr>Seyba Golfa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Utilisateur</cp:lastModifiedBy>
  <cp:lastPrinted>2025-04-28T15:26:07Z</cp:lastPrinted>
  <dcterms:created xsi:type="dcterms:W3CDTF">2023-07-14T17:13:58Z</dcterms:created>
  <dcterms:modified xsi:type="dcterms:W3CDTF">2025-04-28T15:30:38Z</dcterms:modified>
</cp:coreProperties>
</file>